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020" activeTab="0"/>
  </bookViews>
  <sheets>
    <sheet name="Dokumentation" sheetId="1" r:id="rId1"/>
    <sheet name="Skema1-7_06" sheetId="2" r:id="rId2"/>
    <sheet name="udv_skema1-7_07" sheetId="3" r:id="rId3"/>
    <sheet name="niv_skema1-7_07" sheetId="4" r:id="rId4"/>
    <sheet name="udv_DTD_07" sheetId="5" r:id="rId5"/>
    <sheet name="niv_DTD_07" sheetId="6" r:id="rId6"/>
    <sheet name="DTD_06" sheetId="7" r:id="rId7"/>
    <sheet name="udv_PV_07" sheetId="8" r:id="rId8"/>
    <sheet name="niv_PV_07" sheetId="9" r:id="rId9"/>
    <sheet name="PV_06" sheetId="10" r:id="rId10"/>
    <sheet name="produktivitet" sheetId="11" r:id="rId11"/>
  </sheets>
  <definedNames>
    <definedName name="SAM_06" localSheetId="9">'PV_06'!$A$4:$D$40</definedName>
    <definedName name="SAM_07" localSheetId="8">'niv_PV_07'!$A$4:$D$40</definedName>
    <definedName name="SAM_07" localSheetId="10">'produktivitet'!$A$5:$B$42</definedName>
    <definedName name="SAM_07" localSheetId="7">'udv_PV_07'!$A$4:$E$40</definedName>
  </definedNames>
  <calcPr fullCalcOnLoad="1"/>
</workbook>
</file>

<file path=xl/sharedStrings.xml><?xml version="1.0" encoding="utf-8"?>
<sst xmlns="http://schemas.openxmlformats.org/spreadsheetml/2006/main" count="496" uniqueCount="93">
  <si>
    <t>Sgh</t>
  </si>
  <si>
    <t>Sygehus</t>
  </si>
  <si>
    <t>Korrigeret produktions-værdi</t>
  </si>
  <si>
    <t>Rigshospitalet</t>
  </si>
  <si>
    <t>Bispebjerg Hospital</t>
  </si>
  <si>
    <t>Hvidovre Hospital</t>
  </si>
  <si>
    <t>Amager Hospital</t>
  </si>
  <si>
    <t>Frederiksberg Hospital</t>
  </si>
  <si>
    <t>Gentofte Hospital</t>
  </si>
  <si>
    <t>Glostrup Hospital</t>
  </si>
  <si>
    <t>Herlev Hospital</t>
  </si>
  <si>
    <t>Nordsjællands Hospital</t>
  </si>
  <si>
    <t>Sygehus Øst</t>
  </si>
  <si>
    <t>Sygehus Vest</t>
  </si>
  <si>
    <t>Sygehus Syd</t>
  </si>
  <si>
    <t>Bornholms Hospital</t>
  </si>
  <si>
    <t>Odense Universitetshospital</t>
  </si>
  <si>
    <t>Sygehus Fyn</t>
  </si>
  <si>
    <t>Sygehus Sønderjylland, Sønderborg</t>
  </si>
  <si>
    <t>Sygehus Sønderjylland, Haderslev</t>
  </si>
  <si>
    <t>Sygehus Sønderjylland, Tønder</t>
  </si>
  <si>
    <t>Sygehus Sønderjylland, Aabenraa</t>
  </si>
  <si>
    <t>Sydvestjysk Sygehus</t>
  </si>
  <si>
    <t>Give Sygehus</t>
  </si>
  <si>
    <t>Regionshospitalet Horsens, Brædstrup, Odder</t>
  </si>
  <si>
    <t>Fredericia og Kolding Sygehuse</t>
  </si>
  <si>
    <t>Vejle Sygehus</t>
  </si>
  <si>
    <t>Friklinikken i Brædstrup/Give</t>
  </si>
  <si>
    <t>Regionshospitalerne i Hospitalsenheden Vest</t>
  </si>
  <si>
    <t>Regionshospitalet Silkeborg</t>
  </si>
  <si>
    <t>Århus Universitetshospital, Århus Sygehus</t>
  </si>
  <si>
    <t>Regionshospitalet Randers/Grenå</t>
  </si>
  <si>
    <t>Århus Universitetshospital, Skejby</t>
  </si>
  <si>
    <t>Regionshospitalet Viborg/Skive/Kjellerup</t>
  </si>
  <si>
    <t>Sygehus Thy - Mors</t>
  </si>
  <si>
    <t>Aalborg Sygehus</t>
  </si>
  <si>
    <t>Sygehus Vendsyssel</t>
  </si>
  <si>
    <t>Sygehus Himmerland</t>
  </si>
  <si>
    <t>Ortopædkirurgi Nordjylland</t>
  </si>
  <si>
    <t>PL-faktor</t>
  </si>
  <si>
    <t>Nr.</t>
  </si>
  <si>
    <t>Skema 1</t>
  </si>
  <si>
    <t>Skema 2</t>
  </si>
  <si>
    <t>Skema 3</t>
  </si>
  <si>
    <t>Skema 4</t>
  </si>
  <si>
    <t>Skema 5</t>
  </si>
  <si>
    <t>Skema 6</t>
  </si>
  <si>
    <t>Skema 7</t>
  </si>
  <si>
    <t>Hele landet</t>
  </si>
  <si>
    <t>Totale driftsudgifter, ekskl. udgifter der ikke bidrager til somatisk patient behandling</t>
  </si>
  <si>
    <t>Internt finansieret forskning 
(-)</t>
  </si>
  <si>
    <t>Korrigeret produktionsværdi, mio. kr.</t>
  </si>
  <si>
    <t>Tilrettede driftsudgifter, mio. kr.</t>
  </si>
  <si>
    <t>Udvikling, 2006-2007, pct.</t>
  </si>
  <si>
    <t>Udgifter</t>
  </si>
  <si>
    <t>Produktivitet</t>
  </si>
  <si>
    <t>Produk-tivitets-niveau</t>
  </si>
  <si>
    <t>Regions-specifikke korrektioner
(-)</t>
  </si>
  <si>
    <t>Korrektion for nye koder, stationær
(-)</t>
  </si>
  <si>
    <t>Produktionsværdi, udgifter og produktivitet for amter og sygehuse, 2006-2007</t>
  </si>
  <si>
    <t xml:space="preserve">Sygehusenes nettodriftsudgifter for 2007, 1.000 kr. 2007 priser </t>
  </si>
  <si>
    <t xml:space="preserve">Sygehusenes nettodriftsudgifter for 2006, 1.000 kr. 2007 priser </t>
  </si>
  <si>
    <t xml:space="preserve">Korrigerede tilrettede driftudgifter for 2007, 1.000 kr. 2007 priser </t>
  </si>
  <si>
    <t xml:space="preserve">Korrigerede tilrettede driftudgifter for 2006, 1.000 kr. 2007 priser </t>
  </si>
  <si>
    <t>Korrigeret produktionsværdi, 2006-aktivitet, 1.000 kr., 2007-takstsystem</t>
  </si>
  <si>
    <t>Korrigeret produktionsværdi, 2007-aktivitet, 1.000 kr., 2007-takstsystem</t>
  </si>
  <si>
    <t>Medicin på ambulante afdelinger
(-)</t>
  </si>
  <si>
    <t>De korrigerede tilrettede driftsudgifter
(=)</t>
  </si>
  <si>
    <t>De tilrettede driftsudgifter 
(=)</t>
  </si>
  <si>
    <t xml:space="preserve">Ambulant produktions-værdi inkl. genoptræning </t>
  </si>
  <si>
    <t xml:space="preserve">Stationær produktions-værdi inkl. genoptræning </t>
  </si>
  <si>
    <t>Stationær produktions-værdi inkl. genoptræning (ukorrigeret)</t>
  </si>
  <si>
    <t>Korrektion for forskelle i organisering
(-)</t>
  </si>
  <si>
    <t>Produktions-værdi korrigeret for nye koder</t>
  </si>
  <si>
    <t>Ambulant produktions-værdi inkl. genoptræning (ukorrigeret)</t>
  </si>
  <si>
    <t>Korrektion for nye koder, ambulant
(-)</t>
  </si>
  <si>
    <t xml:space="preserve">Korrektion for forskelle i organisering
(-) </t>
  </si>
  <si>
    <t>Produk-tionsværdi</t>
  </si>
  <si>
    <t>Korrigeret produktions-værdi
(=)</t>
  </si>
  <si>
    <t>Korrektion til skema 2</t>
  </si>
  <si>
    <t>Korrektion til skema 3</t>
  </si>
  <si>
    <t>Korrektion skema 6</t>
  </si>
  <si>
    <t>Reviderede totale driftsudgifter, ekskl. udgifter der ikke bidrager til somatisk patient behandling</t>
  </si>
  <si>
    <t xml:space="preserve"> - tilrettet 2006-opgørelse</t>
  </si>
  <si>
    <t>Korrektion til skema 6</t>
  </si>
  <si>
    <t xml:space="preserve"> - tilrettet fremadrettet metode</t>
  </si>
  <si>
    <t>2007 til udvikling</t>
  </si>
  <si>
    <t>Korrektion for fejl i grupperings-logik
(-)</t>
  </si>
  <si>
    <t>UDKAST pr. 22. januar 2009</t>
  </si>
  <si>
    <t xml:space="preserve">Disse regneark er bilag til:  </t>
  </si>
  <si>
    <t xml:space="preserve">Løbende offentliggørelse af produktivitet i sygehussektoren </t>
  </si>
  <si>
    <t>- Fjerde delrapport</t>
  </si>
  <si>
    <t>September 2009</t>
  </si>
</sst>
</file>

<file path=xl/styles.xml><?xml version="1.0" encoding="utf-8"?>
<styleSheet xmlns="http://schemas.openxmlformats.org/spreadsheetml/2006/main">
  <numFmts count="5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"/>
    <numFmt numFmtId="191" formatCode="#,##0.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0.0000000"/>
    <numFmt numFmtId="207" formatCode="_(* #,##0_);_(* \(#,##0\);_(* &quot;-&quot;??_);_(@_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56"/>
      <name val="MS Sans Serif"/>
      <family val="2"/>
    </font>
    <font>
      <sz val="10"/>
      <color indexed="56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3"/>
      <name val="MS Sans Serif"/>
      <family val="2"/>
    </font>
    <font>
      <sz val="10"/>
      <color theme="3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right"/>
      <protection/>
    </xf>
    <xf numFmtId="0" fontId="9" fillId="0" borderId="0" xfId="56" applyFont="1" applyFill="1" applyBorder="1" applyAlignment="1">
      <alignment horizontal="right" vertical="center" wrapText="1"/>
      <protection/>
    </xf>
    <xf numFmtId="0" fontId="6" fillId="0" borderId="0" xfId="56" applyFont="1" applyFill="1" applyAlignment="1">
      <alignment horizontal="center"/>
      <protection/>
    </xf>
    <xf numFmtId="0" fontId="6" fillId="0" borderId="10" xfId="56" applyFont="1" applyFill="1" applyBorder="1" applyAlignment="1">
      <alignment horizontal="left"/>
      <protection/>
    </xf>
    <xf numFmtId="3" fontId="8" fillId="0" borderId="0" xfId="56" applyNumberFormat="1" applyFont="1" applyFill="1" applyBorder="1" applyAlignment="1">
      <alignment horizontal="right" vertical="center"/>
      <protection/>
    </xf>
    <xf numFmtId="3" fontId="8" fillId="0" borderId="11" xfId="56" applyNumberFormat="1" applyFont="1" applyFill="1" applyBorder="1" applyAlignment="1">
      <alignment horizontal="right" vertical="center"/>
      <protection/>
    </xf>
    <xf numFmtId="3" fontId="8" fillId="0" borderId="0" xfId="56" applyNumberFormat="1" applyFont="1" applyFill="1" applyBorder="1" applyAlignment="1">
      <alignment horizontal="right" vertical="center"/>
      <protection/>
    </xf>
    <xf numFmtId="3" fontId="8" fillId="0" borderId="10" xfId="56" applyNumberFormat="1" applyFont="1" applyFill="1" applyBorder="1" applyAlignment="1">
      <alignment horizontal="right" vertical="center"/>
      <protection/>
    </xf>
    <xf numFmtId="3" fontId="8" fillId="0" borderId="12" xfId="56" applyNumberFormat="1" applyFont="1" applyFill="1" applyBorder="1" applyAlignment="1">
      <alignment horizontal="right" vertical="center"/>
      <protection/>
    </xf>
    <xf numFmtId="0" fontId="6" fillId="0" borderId="0" xfId="56" applyFont="1" applyFill="1" applyAlignment="1">
      <alignment horizontal="right"/>
      <protection/>
    </xf>
    <xf numFmtId="0" fontId="6" fillId="0" borderId="0" xfId="56" applyFont="1" applyFill="1" applyBorder="1" applyAlignment="1">
      <alignment horizontal="left"/>
      <protection/>
    </xf>
    <xf numFmtId="0" fontId="10" fillId="0" borderId="10" xfId="56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13" xfId="56" applyFont="1" applyFill="1" applyBorder="1" applyAlignment="1">
      <alignment horizontal="left" wrapText="1"/>
      <protection/>
    </xf>
    <xf numFmtId="0" fontId="10" fillId="0" borderId="14" xfId="56" applyFont="1" applyFill="1" applyBorder="1" applyAlignment="1">
      <alignment horizontal="left" wrapText="1"/>
      <protection/>
    </xf>
    <xf numFmtId="0" fontId="10" fillId="0" borderId="15" xfId="56" applyFont="1" applyFill="1" applyBorder="1" applyAlignment="1">
      <alignment horizontal="right" wrapText="1"/>
      <protection/>
    </xf>
    <xf numFmtId="0" fontId="10" fillId="0" borderId="13" xfId="56" applyFont="1" applyFill="1" applyBorder="1" applyAlignment="1">
      <alignment horizontal="right" wrapText="1"/>
      <protection/>
    </xf>
    <xf numFmtId="0" fontId="10" fillId="0" borderId="14" xfId="56" applyFont="1" applyFill="1" applyBorder="1" applyAlignment="1">
      <alignment horizontal="right" wrapText="1"/>
      <protection/>
    </xf>
    <xf numFmtId="3" fontId="8" fillId="0" borderId="16" xfId="56" applyNumberFormat="1" applyFont="1" applyFill="1" applyBorder="1" applyAlignment="1">
      <alignment horizontal="right" vertical="center"/>
      <protection/>
    </xf>
    <xf numFmtId="3" fontId="8" fillId="0" borderId="16" xfId="56" applyNumberFormat="1" applyFont="1" applyFill="1" applyBorder="1" applyAlignment="1">
      <alignment horizontal="right" vertical="center"/>
      <protection/>
    </xf>
    <xf numFmtId="3" fontId="8" fillId="0" borderId="17" xfId="56" applyNumberFormat="1" applyFont="1" applyFill="1" applyBorder="1" applyAlignment="1">
      <alignment horizontal="right" vertical="center"/>
      <protection/>
    </xf>
    <xf numFmtId="3" fontId="8" fillId="0" borderId="17" xfId="56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 quotePrefix="1">
      <alignment horizontal="left"/>
    </xf>
    <xf numFmtId="0" fontId="10" fillId="0" borderId="18" xfId="56" applyFont="1" applyFill="1" applyBorder="1" applyAlignment="1">
      <alignment horizontal="right" wrapText="1"/>
      <protection/>
    </xf>
    <xf numFmtId="0" fontId="6" fillId="0" borderId="11" xfId="56" applyFont="1" applyFill="1" applyBorder="1" applyAlignment="1">
      <alignment horizontal="left"/>
      <protection/>
    </xf>
    <xf numFmtId="0" fontId="6" fillId="0" borderId="12" xfId="56" applyFont="1" applyFill="1" applyBorder="1" applyAlignment="1">
      <alignment horizontal="left"/>
      <protection/>
    </xf>
    <xf numFmtId="3" fontId="8" fillId="0" borderId="19" xfId="56" applyNumberFormat="1" applyFont="1" applyFill="1" applyBorder="1" applyAlignment="1">
      <alignment horizontal="right" vertical="center"/>
      <protection/>
    </xf>
    <xf numFmtId="3" fontId="8" fillId="0" borderId="20" xfId="56" applyNumberFormat="1" applyFont="1" applyFill="1" applyBorder="1" applyAlignment="1">
      <alignment horizontal="right" vertical="center"/>
      <protection/>
    </xf>
    <xf numFmtId="0" fontId="10" fillId="0" borderId="12" xfId="56" applyFont="1" applyFill="1" applyBorder="1" applyAlignment="1">
      <alignment horizontal="left" wrapText="1"/>
      <protection/>
    </xf>
    <xf numFmtId="3" fontId="8" fillId="0" borderId="21" xfId="56" applyNumberFormat="1" applyFont="1" applyFill="1" applyBorder="1" applyAlignment="1">
      <alignment horizontal="right" vertical="center"/>
      <protection/>
    </xf>
    <xf numFmtId="3" fontId="8" fillId="0" borderId="22" xfId="56" applyNumberFormat="1" applyFont="1" applyFill="1" applyBorder="1" applyAlignment="1">
      <alignment horizontal="right" vertical="center"/>
      <protection/>
    </xf>
    <xf numFmtId="3" fontId="8" fillId="0" borderId="23" xfId="56" applyNumberFormat="1" applyFont="1" applyFill="1" applyBorder="1" applyAlignment="1">
      <alignment horizontal="right" vertical="center"/>
      <protection/>
    </xf>
    <xf numFmtId="3" fontId="8" fillId="0" borderId="24" xfId="56" applyNumberFormat="1" applyFont="1" applyFill="1" applyBorder="1" applyAlignment="1">
      <alignment horizontal="right" vertical="center"/>
      <protection/>
    </xf>
    <xf numFmtId="3" fontId="8" fillId="0" borderId="16" xfId="56" applyNumberFormat="1" applyFont="1" applyFill="1" applyBorder="1" applyAlignment="1">
      <alignment horizontal="right" vertical="center" wrapText="1"/>
      <protection/>
    </xf>
    <xf numFmtId="3" fontId="8" fillId="0" borderId="0" xfId="56" applyNumberFormat="1" applyFont="1" applyFill="1" applyBorder="1" applyAlignment="1">
      <alignment horizontal="right" vertical="center" wrapText="1"/>
      <protection/>
    </xf>
    <xf numFmtId="3" fontId="8" fillId="0" borderId="11" xfId="56" applyNumberFormat="1" applyFont="1" applyFill="1" applyBorder="1" applyAlignment="1">
      <alignment horizontal="right" vertical="center" wrapText="1"/>
      <protection/>
    </xf>
    <xf numFmtId="0" fontId="8" fillId="0" borderId="11" xfId="56" applyFont="1" applyFill="1" applyBorder="1" applyAlignment="1">
      <alignment horizontal="left"/>
      <protection/>
    </xf>
    <xf numFmtId="0" fontId="8" fillId="0" borderId="0" xfId="56" applyFont="1" applyFill="1" applyBorder="1" applyAlignment="1">
      <alignment horizontal="left"/>
      <protection/>
    </xf>
    <xf numFmtId="0" fontId="8" fillId="0" borderId="12" xfId="56" applyFont="1" applyFill="1" applyBorder="1" applyAlignment="1">
      <alignment horizontal="left"/>
      <protection/>
    </xf>
    <xf numFmtId="0" fontId="8" fillId="0" borderId="10" xfId="56" applyFont="1" applyFill="1" applyBorder="1" applyAlignment="1">
      <alignment horizontal="left"/>
      <protection/>
    </xf>
    <xf numFmtId="0" fontId="8" fillId="0" borderId="12" xfId="56" applyFont="1" applyFill="1" applyBorder="1" applyAlignment="1">
      <alignment horizontal="center"/>
      <protection/>
    </xf>
    <xf numFmtId="0" fontId="8" fillId="0" borderId="11" xfId="56" applyNumberFormat="1" applyFont="1" applyFill="1" applyBorder="1" applyAlignment="1" quotePrefix="1">
      <alignment horizontal="left"/>
      <protection/>
    </xf>
    <xf numFmtId="0" fontId="8" fillId="0" borderId="0" xfId="56" applyNumberFormat="1" applyFont="1" applyFill="1" applyBorder="1" quotePrefix="1">
      <alignment/>
      <protection/>
    </xf>
    <xf numFmtId="0" fontId="8" fillId="0" borderId="0" xfId="56" applyNumberFormat="1" applyFont="1" applyFill="1" applyBorder="1">
      <alignment/>
      <protection/>
    </xf>
    <xf numFmtId="0" fontId="8" fillId="0" borderId="12" xfId="56" applyNumberFormat="1" applyFont="1" applyFill="1" applyBorder="1" applyAlignment="1" quotePrefix="1">
      <alignment horizontal="left"/>
      <protection/>
    </xf>
    <xf numFmtId="0" fontId="8" fillId="0" borderId="10" xfId="56" applyNumberFormat="1" applyFont="1" applyFill="1" applyBorder="1" quotePrefix="1">
      <alignment/>
      <protection/>
    </xf>
    <xf numFmtId="3" fontId="8" fillId="0" borderId="16" xfId="56" applyNumberFormat="1" applyFont="1" applyFill="1" applyBorder="1" applyAlignment="1">
      <alignment horizontal="right"/>
      <protection/>
    </xf>
    <xf numFmtId="3" fontId="8" fillId="0" borderId="17" xfId="56" applyNumberFormat="1" applyFont="1" applyFill="1" applyBorder="1" applyAlignment="1">
      <alignment horizontal="right"/>
      <protection/>
    </xf>
    <xf numFmtId="3" fontId="8" fillId="0" borderId="15" xfId="56" applyNumberFormat="1" applyFont="1" applyFill="1" applyBorder="1" applyAlignment="1">
      <alignment horizontal="right" vertical="center"/>
      <protection/>
    </xf>
    <xf numFmtId="3" fontId="8" fillId="0" borderId="19" xfId="56" applyNumberFormat="1" applyFont="1" applyFill="1" applyBorder="1" applyAlignment="1">
      <alignment horizontal="right"/>
      <protection/>
    </xf>
    <xf numFmtId="3" fontId="8" fillId="0" borderId="15" xfId="56" applyNumberFormat="1" applyFont="1" applyFill="1" applyBorder="1" applyAlignment="1">
      <alignment horizontal="right"/>
      <protection/>
    </xf>
    <xf numFmtId="0" fontId="8" fillId="0" borderId="0" xfId="56" applyFont="1" applyFill="1" applyAlignment="1">
      <alignment horizontal="center"/>
      <protection/>
    </xf>
    <xf numFmtId="3" fontId="8" fillId="0" borderId="12" xfId="56" applyNumberFormat="1" applyFont="1" applyFill="1" applyBorder="1" applyAlignment="1">
      <alignment horizontal="right"/>
      <protection/>
    </xf>
    <xf numFmtId="3" fontId="8" fillId="0" borderId="10" xfId="56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 quotePrefix="1">
      <alignment horizontal="center"/>
    </xf>
    <xf numFmtId="0" fontId="50" fillId="33" borderId="0" xfId="0" applyFont="1" applyFill="1" applyAlignment="1">
      <alignment horizontal="center"/>
    </xf>
    <xf numFmtId="17" fontId="49" fillId="33" borderId="0" xfId="0" applyNumberFormat="1" applyFont="1" applyFill="1" applyAlignment="1" quotePrefix="1">
      <alignment horizontal="center"/>
    </xf>
    <xf numFmtId="0" fontId="11" fillId="0" borderId="0" xfId="56" applyFont="1" applyFill="1" applyAlignment="1">
      <alignment/>
      <protection/>
    </xf>
    <xf numFmtId="3" fontId="8" fillId="0" borderId="24" xfId="0" applyNumberFormat="1" applyFont="1" applyFill="1" applyBorder="1" applyAlignment="1">
      <alignment/>
    </xf>
    <xf numFmtId="0" fontId="8" fillId="0" borderId="0" xfId="56" applyFont="1" applyFill="1" applyAlignment="1">
      <alignment horizontal="left"/>
      <protection/>
    </xf>
    <xf numFmtId="0" fontId="8" fillId="0" borderId="0" xfId="56" applyFont="1" applyFill="1" applyAlignment="1">
      <alignment horizontal="right"/>
      <protection/>
    </xf>
    <xf numFmtId="0" fontId="6" fillId="0" borderId="0" xfId="56" applyFont="1" applyFill="1" applyAlignment="1">
      <alignment horizontal="left"/>
      <protection/>
    </xf>
    <xf numFmtId="3" fontId="6" fillId="0" borderId="0" xfId="56" applyNumberFormat="1" applyFont="1" applyFill="1" applyAlignment="1">
      <alignment horizontal="center"/>
      <protection/>
    </xf>
    <xf numFmtId="0" fontId="9" fillId="0" borderId="0" xfId="0" applyFont="1" applyFill="1" applyAlignment="1">
      <alignment/>
    </xf>
    <xf numFmtId="3" fontId="8" fillId="0" borderId="16" xfId="56" applyNumberFormat="1" applyFont="1" applyFill="1" applyBorder="1" applyAlignment="1">
      <alignment horizontal="right"/>
      <protection/>
    </xf>
    <xf numFmtId="3" fontId="8" fillId="0" borderId="10" xfId="56" applyNumberFormat="1" applyFont="1" applyFill="1" applyBorder="1" applyAlignment="1">
      <alignment horizontal="right" vertical="center"/>
      <protection/>
    </xf>
    <xf numFmtId="3" fontId="8" fillId="0" borderId="17" xfId="56" applyNumberFormat="1" applyFont="1" applyFill="1" applyBorder="1" applyAlignment="1">
      <alignment horizontal="right"/>
      <protection/>
    </xf>
    <xf numFmtId="3" fontId="6" fillId="0" borderId="16" xfId="56" applyNumberFormat="1" applyFont="1" applyFill="1" applyBorder="1" applyAlignment="1">
      <alignment horizontal="right"/>
      <protection/>
    </xf>
    <xf numFmtId="3" fontId="8" fillId="0" borderId="20" xfId="56" applyNumberFormat="1" applyFont="1" applyFill="1" applyBorder="1" applyAlignment="1">
      <alignment horizontal="right"/>
      <protection/>
    </xf>
    <xf numFmtId="0" fontId="6" fillId="0" borderId="16" xfId="56" applyFont="1" applyFill="1" applyBorder="1" applyAlignment="1">
      <alignment horizontal="right"/>
      <protection/>
    </xf>
    <xf numFmtId="3" fontId="6" fillId="0" borderId="17" xfId="56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9" fillId="0" borderId="0" xfId="58" applyFont="1" applyFill="1">
      <alignment/>
      <protection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12" fillId="0" borderId="11" xfId="0" applyNumberFormat="1" applyFont="1" applyFill="1" applyBorder="1" applyAlignment="1" quotePrefix="1">
      <alignment horizontal="left"/>
    </xf>
    <xf numFmtId="0" fontId="8" fillId="0" borderId="0" xfId="0" applyNumberFormat="1" applyFont="1" applyFill="1" applyBorder="1" applyAlignment="1" quotePrefix="1">
      <alignment/>
    </xf>
    <xf numFmtId="3" fontId="8" fillId="0" borderId="1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2" fillId="0" borderId="12" xfId="0" applyNumberFormat="1" applyFont="1" applyFill="1" applyBorder="1" applyAlignment="1" quotePrefix="1">
      <alignment horizontal="left"/>
    </xf>
    <xf numFmtId="0" fontId="8" fillId="0" borderId="10" xfId="0" applyNumberFormat="1" applyFont="1" applyFill="1" applyBorder="1" applyAlignment="1" quotePrefix="1">
      <alignment/>
    </xf>
    <xf numFmtId="3" fontId="8" fillId="0" borderId="1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12" fillId="0" borderId="16" xfId="0" applyNumberFormat="1" applyFont="1" applyFill="1" applyBorder="1" applyAlignment="1" quotePrefix="1">
      <alignment/>
    </xf>
    <xf numFmtId="3" fontId="12" fillId="0" borderId="0" xfId="0" applyNumberFormat="1" applyFont="1" applyFill="1" applyBorder="1" applyAlignment="1" quotePrefix="1">
      <alignment/>
    </xf>
    <xf numFmtId="3" fontId="8" fillId="0" borderId="1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2" fillId="0" borderId="17" xfId="0" applyNumberFormat="1" applyFont="1" applyFill="1" applyBorder="1" applyAlignment="1" quotePrefix="1">
      <alignment/>
    </xf>
    <xf numFmtId="3" fontId="12" fillId="0" borderId="10" xfId="0" applyNumberFormat="1" applyFont="1" applyFill="1" applyBorder="1" applyAlignment="1" quotePrefix="1">
      <alignment/>
    </xf>
    <xf numFmtId="3" fontId="12" fillId="0" borderId="19" xfId="0" applyNumberFormat="1" applyFont="1" applyFill="1" applyBorder="1" applyAlignment="1" quotePrefix="1">
      <alignment/>
    </xf>
    <xf numFmtId="3" fontId="8" fillId="0" borderId="17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9" fillId="0" borderId="0" xfId="57" applyFont="1" applyFill="1">
      <alignment/>
      <protection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/>
    </xf>
    <xf numFmtId="0" fontId="10" fillId="0" borderId="22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10" fillId="0" borderId="2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 horizontal="right" wrapText="1"/>
    </xf>
    <xf numFmtId="0" fontId="10" fillId="0" borderId="19" xfId="0" applyFont="1" applyFill="1" applyBorder="1" applyAlignment="1">
      <alignment/>
    </xf>
    <xf numFmtId="0" fontId="10" fillId="0" borderId="12" xfId="0" applyFont="1" applyFill="1" applyBorder="1" applyAlignment="1">
      <alignment horizontal="right" wrapText="1"/>
    </xf>
    <xf numFmtId="0" fontId="10" fillId="0" borderId="19" xfId="0" applyFont="1" applyFill="1" applyBorder="1" applyAlignment="1">
      <alignment horizontal="right" wrapText="1"/>
    </xf>
    <xf numFmtId="3" fontId="8" fillId="0" borderId="22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196" fontId="8" fillId="0" borderId="11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196" fontId="8" fillId="0" borderId="20" xfId="0" applyNumberFormat="1" applyFont="1" applyFill="1" applyBorder="1" applyAlignment="1">
      <alignment/>
    </xf>
    <xf numFmtId="1" fontId="8" fillId="0" borderId="2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8" fillId="0" borderId="19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96" fontId="8" fillId="0" borderId="13" xfId="0" applyNumberFormat="1" applyFont="1" applyFill="1" applyBorder="1" applyAlignment="1">
      <alignment/>
    </xf>
    <xf numFmtId="196" fontId="8" fillId="0" borderId="14" xfId="0" applyNumberFormat="1" applyFont="1" applyFill="1" applyBorder="1" applyAlignment="1">
      <alignment/>
    </xf>
    <xf numFmtId="196" fontId="8" fillId="0" borderId="18" xfId="0" applyNumberFormat="1" applyFont="1" applyFill="1" applyBorder="1" applyAlignment="1">
      <alignment/>
    </xf>
  </cellXfs>
  <cellStyles count="5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3" xfId="53"/>
    <cellStyle name="Normal 3" xfId="54"/>
    <cellStyle name="Normal 4" xfId="55"/>
    <cellStyle name="Normal_2008-29-05_DTD" xfId="56"/>
    <cellStyle name="Normal_pv05_23-05-07" xfId="57"/>
    <cellStyle name="Normal_pv06_23-05-07" xfId="58"/>
    <cellStyle name="Output" xfId="59"/>
    <cellStyle name="Overskrift 1" xfId="60"/>
    <cellStyle name="Overskrift 2" xfId="61"/>
    <cellStyle name="Overskrift 3" xfId="62"/>
    <cellStyle name="Overskrift 4" xfId="63"/>
    <cellStyle name="Percent" xfId="64"/>
    <cellStyle name="Sammenkædet celle" xfId="65"/>
    <cellStyle name="Titel" xfId="66"/>
    <cellStyle name="Total" xfId="67"/>
    <cellStyle name="Ugyldig" xfId="68"/>
    <cellStyle name="Currenc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9.140625" style="59" customWidth="1"/>
    <col min="2" max="2" width="62.00390625" style="59" bestFit="1" customWidth="1"/>
    <col min="3" max="16384" width="9.140625" style="59" customWidth="1"/>
  </cols>
  <sheetData>
    <row r="3" ht="12.75">
      <c r="B3" s="60" t="s">
        <v>89</v>
      </c>
    </row>
    <row r="5" ht="12.75">
      <c r="B5" s="61" t="s">
        <v>90</v>
      </c>
    </row>
    <row r="6" ht="12.75">
      <c r="B6" s="62" t="s">
        <v>91</v>
      </c>
    </row>
    <row r="7" ht="12.75">
      <c r="B7" s="63"/>
    </row>
    <row r="8" ht="12.75">
      <c r="B8" s="6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8.8515625" style="82" customWidth="1"/>
    <col min="2" max="2" width="41.7109375" style="79" customWidth="1"/>
    <col min="3" max="4" width="12.8515625" style="79" customWidth="1"/>
    <col min="5" max="5" width="11.00390625" style="79" customWidth="1"/>
    <col min="6" max="7" width="12.8515625" style="79" customWidth="1"/>
    <col min="8" max="9" width="11.8515625" style="79" customWidth="1"/>
    <col min="10" max="10" width="11.140625" style="79" customWidth="1"/>
    <col min="11" max="16384" width="8.8515625" style="79" customWidth="1"/>
  </cols>
  <sheetData>
    <row r="1" ht="15.75">
      <c r="A1" s="65" t="s">
        <v>88</v>
      </c>
    </row>
    <row r="2" ht="12.75">
      <c r="A2" s="80" t="s">
        <v>64</v>
      </c>
    </row>
    <row r="3" ht="12" customHeight="1"/>
    <row r="4" spans="1:10" ht="56.25">
      <c r="A4" s="17" t="s">
        <v>0</v>
      </c>
      <c r="B4" s="18" t="s">
        <v>1</v>
      </c>
      <c r="C4" s="19" t="s">
        <v>70</v>
      </c>
      <c r="D4" s="21" t="s">
        <v>69</v>
      </c>
      <c r="E4" s="21" t="s">
        <v>58</v>
      </c>
      <c r="F4" s="19" t="s">
        <v>73</v>
      </c>
      <c r="G4" s="21" t="s">
        <v>66</v>
      </c>
      <c r="H4" s="19" t="s">
        <v>76</v>
      </c>
      <c r="I4" s="21" t="s">
        <v>87</v>
      </c>
      <c r="J4" s="27" t="s">
        <v>78</v>
      </c>
    </row>
    <row r="5" spans="1:10" ht="12" customHeight="1">
      <c r="A5" s="45">
        <v>1301</v>
      </c>
      <c r="B5" s="46" t="s">
        <v>3</v>
      </c>
      <c r="C5" s="96">
        <v>2559733.986000262</v>
      </c>
      <c r="D5" s="97">
        <v>1384199.4809979794</v>
      </c>
      <c r="E5" s="97">
        <v>0</v>
      </c>
      <c r="F5" s="98">
        <f>C5+D5-E5</f>
        <v>3943933.466998242</v>
      </c>
      <c r="G5" s="99">
        <v>291158.2660000262</v>
      </c>
      <c r="H5" s="98">
        <v>-25176.107628336642</v>
      </c>
      <c r="I5" s="100">
        <v>9676.254</v>
      </c>
      <c r="J5" s="100">
        <f>F5-G5-H5-I5</f>
        <v>3668275.054626552</v>
      </c>
    </row>
    <row r="6" spans="1:10" ht="12" customHeight="1">
      <c r="A6" s="45">
        <v>1309</v>
      </c>
      <c r="B6" s="46" t="s">
        <v>4</v>
      </c>
      <c r="C6" s="96">
        <v>766867.0019999965</v>
      </c>
      <c r="D6" s="97">
        <v>448964.002000888</v>
      </c>
      <c r="E6" s="97">
        <v>0</v>
      </c>
      <c r="F6" s="98">
        <f aca="true" t="shared" si="0" ref="F6:F40">C6+D6-E6</f>
        <v>1215831.0040008845</v>
      </c>
      <c r="G6" s="99">
        <v>30132.8780000002</v>
      </c>
      <c r="H6" s="98">
        <v>-7409.239918037783</v>
      </c>
      <c r="I6" s="100">
        <v>-1256.269</v>
      </c>
      <c r="J6" s="100">
        <f aca="true" t="shared" si="1" ref="J6:J40">F6-G6-H6-I6</f>
        <v>1194363.634918922</v>
      </c>
    </row>
    <row r="7" spans="1:10" ht="12" customHeight="1">
      <c r="A7" s="45">
        <v>1330</v>
      </c>
      <c r="B7" s="46" t="s">
        <v>5</v>
      </c>
      <c r="C7" s="96">
        <v>916208.9649999529</v>
      </c>
      <c r="D7" s="97">
        <v>443320.03900053835</v>
      </c>
      <c r="E7" s="97">
        <v>-190.291</v>
      </c>
      <c r="F7" s="98">
        <f t="shared" si="0"/>
        <v>1359719.2950004912</v>
      </c>
      <c r="G7" s="99">
        <v>10586.726999999426</v>
      </c>
      <c r="H7" s="98">
        <v>-8808.095596836647</v>
      </c>
      <c r="I7" s="100">
        <v>-4967.12499999997</v>
      </c>
      <c r="J7" s="100">
        <f t="shared" si="1"/>
        <v>1362907.7885973284</v>
      </c>
    </row>
    <row r="8" spans="1:10" ht="12" customHeight="1">
      <c r="A8" s="45">
        <v>1351</v>
      </c>
      <c r="B8" s="46" t="s">
        <v>6</v>
      </c>
      <c r="C8" s="96">
        <v>446148.6599999765</v>
      </c>
      <c r="D8" s="97">
        <v>156601.10800009334</v>
      </c>
      <c r="E8" s="97">
        <v>0</v>
      </c>
      <c r="F8" s="98">
        <f t="shared" si="0"/>
        <v>602749.7680000699</v>
      </c>
      <c r="G8" s="101"/>
      <c r="H8" s="98">
        <v>-4350.52360425255</v>
      </c>
      <c r="I8" s="100">
        <v>-773.525</v>
      </c>
      <c r="J8" s="100">
        <f t="shared" si="1"/>
        <v>607873.8166043224</v>
      </c>
    </row>
    <row r="9" spans="1:10" ht="12" customHeight="1">
      <c r="A9" s="45">
        <v>1401</v>
      </c>
      <c r="B9" s="46" t="s">
        <v>7</v>
      </c>
      <c r="C9" s="96">
        <v>439542.864999966</v>
      </c>
      <c r="D9" s="97">
        <v>271526.1590000581</v>
      </c>
      <c r="E9" s="97">
        <v>0</v>
      </c>
      <c r="F9" s="98">
        <f t="shared" si="0"/>
        <v>711069.0240000241</v>
      </c>
      <c r="G9" s="99">
        <v>5432.879999999943</v>
      </c>
      <c r="H9" s="98">
        <v>-4241.080251853331</v>
      </c>
      <c r="I9" s="100">
        <v>-3957.896</v>
      </c>
      <c r="J9" s="100">
        <f t="shared" si="1"/>
        <v>713835.1202518775</v>
      </c>
    </row>
    <row r="10" spans="1:10" ht="12" customHeight="1">
      <c r="A10" s="45">
        <v>1501</v>
      </c>
      <c r="B10" s="46" t="s">
        <v>8</v>
      </c>
      <c r="C10" s="96">
        <v>1176261.5149999673</v>
      </c>
      <c r="D10" s="97">
        <v>467653.15800066444</v>
      </c>
      <c r="E10" s="97">
        <v>0</v>
      </c>
      <c r="F10" s="98">
        <f t="shared" si="0"/>
        <v>1643914.6730006319</v>
      </c>
      <c r="G10" s="99">
        <v>9627.869999999964</v>
      </c>
      <c r="H10" s="98">
        <v>-12695.964459629264</v>
      </c>
      <c r="I10" s="100">
        <v>7678.458</v>
      </c>
      <c r="J10" s="100">
        <f t="shared" si="1"/>
        <v>1639304.3094602611</v>
      </c>
    </row>
    <row r="11" spans="1:10" ht="12" customHeight="1">
      <c r="A11" s="45">
        <v>1502</v>
      </c>
      <c r="B11" s="46" t="s">
        <v>9</v>
      </c>
      <c r="C11" s="96">
        <v>834302.5449999565</v>
      </c>
      <c r="D11" s="97">
        <v>449232.9570008286</v>
      </c>
      <c r="E11" s="97">
        <v>0</v>
      </c>
      <c r="F11" s="98">
        <f t="shared" si="0"/>
        <v>1283535.502000785</v>
      </c>
      <c r="G11" s="99">
        <v>16200.526000000102</v>
      </c>
      <c r="H11" s="98">
        <v>-8084.372274821741</v>
      </c>
      <c r="I11" s="100">
        <v>-2720.498</v>
      </c>
      <c r="J11" s="100">
        <f t="shared" si="1"/>
        <v>1278139.8462756064</v>
      </c>
    </row>
    <row r="12" spans="1:10" ht="12" customHeight="1">
      <c r="A12" s="45">
        <v>1516</v>
      </c>
      <c r="B12" s="46" t="s">
        <v>10</v>
      </c>
      <c r="C12" s="96">
        <v>967970.3339999471</v>
      </c>
      <c r="D12" s="97">
        <v>976554.7589979307</v>
      </c>
      <c r="E12" s="97">
        <v>0</v>
      </c>
      <c r="F12" s="98">
        <f t="shared" si="0"/>
        <v>1944525.0929978779</v>
      </c>
      <c r="G12" s="99">
        <v>236595.19200004052</v>
      </c>
      <c r="H12" s="98">
        <v>-9374.689180526882</v>
      </c>
      <c r="I12" s="100">
        <v>-4323.479</v>
      </c>
      <c r="J12" s="100">
        <f t="shared" si="1"/>
        <v>1721628.0691783642</v>
      </c>
    </row>
    <row r="13" spans="1:10" ht="12" customHeight="1">
      <c r="A13" s="45">
        <v>2000</v>
      </c>
      <c r="B13" s="46" t="s">
        <v>11</v>
      </c>
      <c r="C13" s="96">
        <v>1475579.1579999567</v>
      </c>
      <c r="D13" s="97">
        <v>841365.8549974957</v>
      </c>
      <c r="E13" s="97">
        <v>0</v>
      </c>
      <c r="F13" s="98">
        <f t="shared" si="0"/>
        <v>2316945.012997452</v>
      </c>
      <c r="G13" s="99">
        <v>94386.59099998514</v>
      </c>
      <c r="H13" s="98">
        <v>-14337.460219562752</v>
      </c>
      <c r="I13" s="100">
        <v>-4467.237</v>
      </c>
      <c r="J13" s="100">
        <f t="shared" si="1"/>
        <v>2241363.1192170302</v>
      </c>
    </row>
    <row r="14" spans="1:10" ht="12" customHeight="1">
      <c r="A14" s="45">
        <v>4001</v>
      </c>
      <c r="B14" s="47" t="s">
        <v>15</v>
      </c>
      <c r="C14" s="96">
        <v>153464.6249999998</v>
      </c>
      <c r="D14" s="97">
        <v>137516.89600002434</v>
      </c>
      <c r="E14" s="97">
        <v>0</v>
      </c>
      <c r="F14" s="98">
        <f t="shared" si="0"/>
        <v>290981.52100002416</v>
      </c>
      <c r="G14" s="99">
        <v>7507.458999999913</v>
      </c>
      <c r="H14" s="98">
        <v>-1474.4408440332627</v>
      </c>
      <c r="I14" s="100">
        <v>-290.905</v>
      </c>
      <c r="J14" s="100">
        <f t="shared" si="1"/>
        <v>285239.40784405754</v>
      </c>
    </row>
    <row r="15" spans="1:10" ht="12" customHeight="1">
      <c r="A15" s="45">
        <v>2501</v>
      </c>
      <c r="B15" s="46" t="s">
        <v>12</v>
      </c>
      <c r="C15" s="96">
        <v>1099852.6039999183</v>
      </c>
      <c r="D15" s="97">
        <v>831603.6309976884</v>
      </c>
      <c r="E15" s="97">
        <v>0</v>
      </c>
      <c r="F15" s="98">
        <f t="shared" si="0"/>
        <v>1931456.2349976068</v>
      </c>
      <c r="G15" s="99">
        <v>65012.65800000033</v>
      </c>
      <c r="H15" s="98">
        <v>10652.803560640896</v>
      </c>
      <c r="I15" s="100">
        <v>-4281.391</v>
      </c>
      <c r="J15" s="100">
        <f t="shared" si="1"/>
        <v>1860072.1644369657</v>
      </c>
    </row>
    <row r="16" spans="1:10" ht="12" customHeight="1">
      <c r="A16" s="45">
        <v>3000</v>
      </c>
      <c r="B16" s="46" t="s">
        <v>13</v>
      </c>
      <c r="C16" s="96">
        <v>1177643.2640000014</v>
      </c>
      <c r="D16" s="97">
        <v>727285.3039988292</v>
      </c>
      <c r="E16" s="97">
        <v>0</v>
      </c>
      <c r="F16" s="98">
        <f t="shared" si="0"/>
        <v>1904928.5679988307</v>
      </c>
      <c r="G16" s="99">
        <v>42437.53100000161</v>
      </c>
      <c r="H16" s="98">
        <v>-11512.670747472672</v>
      </c>
      <c r="I16" s="100">
        <v>-2883.283</v>
      </c>
      <c r="J16" s="100">
        <f t="shared" si="1"/>
        <v>1876886.9907463018</v>
      </c>
    </row>
    <row r="17" spans="1:10" ht="12" customHeight="1">
      <c r="A17" s="45">
        <v>3500</v>
      </c>
      <c r="B17" s="46" t="s">
        <v>14</v>
      </c>
      <c r="C17" s="96">
        <v>1114318.11</v>
      </c>
      <c r="D17" s="97">
        <v>720186.722999358</v>
      </c>
      <c r="E17" s="97">
        <v>0</v>
      </c>
      <c r="F17" s="98">
        <f t="shared" si="0"/>
        <v>1834504.832999358</v>
      </c>
      <c r="G17" s="99">
        <v>104923.79799999276</v>
      </c>
      <c r="H17" s="98">
        <v>-10812.473795732018</v>
      </c>
      <c r="I17" s="100">
        <v>-5957.728</v>
      </c>
      <c r="J17" s="100">
        <f t="shared" si="1"/>
        <v>1746351.2367950971</v>
      </c>
    </row>
    <row r="18" spans="1:10" ht="12" customHeight="1">
      <c r="A18" s="45">
        <v>4202</v>
      </c>
      <c r="B18" s="46" t="s">
        <v>16</v>
      </c>
      <c r="C18" s="96">
        <v>2203110.014000217</v>
      </c>
      <c r="D18" s="97">
        <v>1298656.6459944563</v>
      </c>
      <c r="E18" s="97">
        <v>0</v>
      </c>
      <c r="F18" s="98">
        <f t="shared" si="0"/>
        <v>3501766.659994673</v>
      </c>
      <c r="G18" s="99">
        <v>157779.2530000098</v>
      </c>
      <c r="H18" s="98">
        <v>-3776.3740969141945</v>
      </c>
      <c r="I18" s="100">
        <v>9666.245</v>
      </c>
      <c r="J18" s="100">
        <f t="shared" si="1"/>
        <v>3338097.5360915773</v>
      </c>
    </row>
    <row r="19" spans="1:10" ht="12" customHeight="1">
      <c r="A19" s="45">
        <v>4212</v>
      </c>
      <c r="B19" s="46" t="s">
        <v>17</v>
      </c>
      <c r="C19" s="96">
        <v>608703.0569999616</v>
      </c>
      <c r="D19" s="97">
        <v>443595.5920008853</v>
      </c>
      <c r="E19" s="97">
        <v>0</v>
      </c>
      <c r="F19" s="98">
        <f t="shared" si="0"/>
        <v>1052298.6490008468</v>
      </c>
      <c r="G19" s="99">
        <v>1997.5740000000105</v>
      </c>
      <c r="H19" s="98">
        <v>22602.313633994665</v>
      </c>
      <c r="I19" s="100">
        <v>0</v>
      </c>
      <c r="J19" s="100">
        <f t="shared" si="1"/>
        <v>1027698.7613668521</v>
      </c>
    </row>
    <row r="20" spans="1:10" ht="12" customHeight="1">
      <c r="A20" s="45">
        <v>5001</v>
      </c>
      <c r="B20" s="46" t="s">
        <v>18</v>
      </c>
      <c r="C20" s="96">
        <v>432775.295999979</v>
      </c>
      <c r="D20" s="97">
        <v>319806.2500003152</v>
      </c>
      <c r="E20" s="97">
        <v>0</v>
      </c>
      <c r="F20" s="98">
        <f t="shared" si="0"/>
        <v>752581.5460002942</v>
      </c>
      <c r="G20" s="99">
        <v>31386.301000001724</v>
      </c>
      <c r="H20" s="98">
        <v>8116.401103503478</v>
      </c>
      <c r="I20" s="100">
        <v>-1488.13</v>
      </c>
      <c r="J20" s="100">
        <f t="shared" si="1"/>
        <v>714566.973896789</v>
      </c>
    </row>
    <row r="21" spans="1:10" ht="12" customHeight="1">
      <c r="A21" s="45">
        <v>5002</v>
      </c>
      <c r="B21" s="46" t="s">
        <v>19</v>
      </c>
      <c r="C21" s="96">
        <v>188473.83400000355</v>
      </c>
      <c r="D21" s="97">
        <v>145599.85400004042</v>
      </c>
      <c r="E21" s="97">
        <v>0</v>
      </c>
      <c r="F21" s="98">
        <f t="shared" si="0"/>
        <v>334073.68800004397</v>
      </c>
      <c r="G21" s="99">
        <v>14219.297999999892</v>
      </c>
      <c r="H21" s="98">
        <v>6923.834795476578</v>
      </c>
      <c r="I21" s="100">
        <v>-327.052</v>
      </c>
      <c r="J21" s="100">
        <f t="shared" si="1"/>
        <v>313257.6072045675</v>
      </c>
    </row>
    <row r="22" spans="1:10" ht="12" customHeight="1">
      <c r="A22" s="45">
        <v>5003</v>
      </c>
      <c r="B22" s="46" t="s">
        <v>20</v>
      </c>
      <c r="C22" s="96">
        <v>24113.854000000112</v>
      </c>
      <c r="D22" s="97">
        <v>32987.13599999314</v>
      </c>
      <c r="E22" s="97">
        <v>0</v>
      </c>
      <c r="F22" s="98">
        <f t="shared" si="0"/>
        <v>57100.98999999325</v>
      </c>
      <c r="G22" s="101"/>
      <c r="H22" s="98">
        <v>3612.4150375802637</v>
      </c>
      <c r="I22" s="100">
        <v>-114.55</v>
      </c>
      <c r="J22" s="100">
        <f t="shared" si="1"/>
        <v>53603.12496241299</v>
      </c>
    </row>
    <row r="23" spans="1:10" ht="12" customHeight="1">
      <c r="A23" s="45">
        <v>5004</v>
      </c>
      <c r="B23" s="46" t="s">
        <v>21</v>
      </c>
      <c r="C23" s="96">
        <v>294300.8230000053</v>
      </c>
      <c r="D23" s="97">
        <v>130472.34700009161</v>
      </c>
      <c r="E23" s="97">
        <v>0</v>
      </c>
      <c r="F23" s="98">
        <f t="shared" si="0"/>
        <v>424773.1700000969</v>
      </c>
      <c r="G23" s="101"/>
      <c r="H23" s="98">
        <v>12829.510007924866</v>
      </c>
      <c r="I23" s="100">
        <v>-377.095</v>
      </c>
      <c r="J23" s="100">
        <f t="shared" si="1"/>
        <v>412320.754992172</v>
      </c>
    </row>
    <row r="24" spans="1:10" ht="12" customHeight="1">
      <c r="A24" s="45">
        <v>5501</v>
      </c>
      <c r="B24" s="46" t="s">
        <v>22</v>
      </c>
      <c r="C24" s="96">
        <v>924188.4029999659</v>
      </c>
      <c r="D24" s="97">
        <v>616164.0130003606</v>
      </c>
      <c r="E24" s="97">
        <v>0</v>
      </c>
      <c r="F24" s="98">
        <f t="shared" si="0"/>
        <v>1540352.4160003266</v>
      </c>
      <c r="G24" s="99">
        <v>50087.310000005105</v>
      </c>
      <c r="H24" s="98">
        <v>-8940.141637324356</v>
      </c>
      <c r="I24" s="100">
        <v>-2193.486</v>
      </c>
      <c r="J24" s="100">
        <f t="shared" si="1"/>
        <v>1501398.7336376458</v>
      </c>
    </row>
    <row r="25" spans="1:10" ht="12" customHeight="1">
      <c r="A25" s="45">
        <v>6004</v>
      </c>
      <c r="B25" s="46" t="s">
        <v>23</v>
      </c>
      <c r="C25" s="96">
        <v>54887.41399999952</v>
      </c>
      <c r="D25" s="97">
        <v>74872.15700000651</v>
      </c>
      <c r="E25" s="97">
        <v>0</v>
      </c>
      <c r="F25" s="98">
        <f t="shared" si="0"/>
        <v>129759.57100000602</v>
      </c>
      <c r="G25" s="101"/>
      <c r="H25" s="98">
        <v>4051.354585560257</v>
      </c>
      <c r="I25" s="100">
        <v>-39.796</v>
      </c>
      <c r="J25" s="100">
        <f t="shared" si="1"/>
        <v>125748.01241444577</v>
      </c>
    </row>
    <row r="26" spans="1:10" ht="12" customHeight="1">
      <c r="A26" s="45">
        <v>6007</v>
      </c>
      <c r="B26" s="46" t="s">
        <v>25</v>
      </c>
      <c r="C26" s="96">
        <v>677874.5329999673</v>
      </c>
      <c r="D26" s="97">
        <v>424524.94900048303</v>
      </c>
      <c r="E26" s="97">
        <v>0</v>
      </c>
      <c r="F26" s="98">
        <f t="shared" si="0"/>
        <v>1102399.4820004504</v>
      </c>
      <c r="G26" s="99">
        <v>13969.484999999677</v>
      </c>
      <c r="H26" s="98">
        <v>-1107.3579679991817</v>
      </c>
      <c r="I26" s="100">
        <v>-2058.766</v>
      </c>
      <c r="J26" s="100">
        <f t="shared" si="1"/>
        <v>1091596.12096845</v>
      </c>
    </row>
    <row r="27" spans="1:10" ht="12" customHeight="1">
      <c r="A27" s="45">
        <v>6008</v>
      </c>
      <c r="B27" s="46" t="s">
        <v>26</v>
      </c>
      <c r="C27" s="96">
        <v>508529.3459999816</v>
      </c>
      <c r="D27" s="97">
        <v>699877.0189993602</v>
      </c>
      <c r="E27" s="97">
        <v>0</v>
      </c>
      <c r="F27" s="98">
        <f t="shared" si="0"/>
        <v>1208406.3649993418</v>
      </c>
      <c r="G27" s="99">
        <v>176302.94900001842</v>
      </c>
      <c r="H27" s="98">
        <v>11101.620670022327</v>
      </c>
      <c r="I27" s="100">
        <v>-2342.282</v>
      </c>
      <c r="J27" s="100">
        <f t="shared" si="1"/>
        <v>1023344.077329301</v>
      </c>
    </row>
    <row r="28" spans="1:10" ht="12" customHeight="1">
      <c r="A28" s="45">
        <v>6006</v>
      </c>
      <c r="B28" s="46" t="s">
        <v>24</v>
      </c>
      <c r="C28" s="96">
        <v>417306.268999983</v>
      </c>
      <c r="D28" s="97">
        <v>290899.7320002729</v>
      </c>
      <c r="E28" s="97">
        <v>0</v>
      </c>
      <c r="F28" s="98">
        <f t="shared" si="0"/>
        <v>708206.0010002558</v>
      </c>
      <c r="G28" s="99">
        <v>4431.815000000006</v>
      </c>
      <c r="H28" s="98">
        <v>11606.844218898157</v>
      </c>
      <c r="I28" s="100">
        <v>-1602.944</v>
      </c>
      <c r="J28" s="100">
        <f t="shared" si="1"/>
        <v>693770.2857813576</v>
      </c>
    </row>
    <row r="29" spans="1:10" ht="12" customHeight="1">
      <c r="A29" s="45">
        <v>6014</v>
      </c>
      <c r="B29" s="46" t="s">
        <v>27</v>
      </c>
      <c r="C29" s="96">
        <v>4412.857000000005</v>
      </c>
      <c r="D29" s="97">
        <v>63935.77299999668</v>
      </c>
      <c r="E29" s="97">
        <v>0</v>
      </c>
      <c r="F29" s="98">
        <f t="shared" si="0"/>
        <v>68348.62999999669</v>
      </c>
      <c r="G29" s="101"/>
      <c r="H29" s="98">
        <v>-42.94359704348881</v>
      </c>
      <c r="I29" s="100">
        <v>-15.372</v>
      </c>
      <c r="J29" s="100">
        <f t="shared" si="1"/>
        <v>68406.94559704018</v>
      </c>
    </row>
    <row r="30" spans="1:10" ht="12" customHeight="1">
      <c r="A30" s="45">
        <v>6501</v>
      </c>
      <c r="B30" s="46" t="s">
        <v>28</v>
      </c>
      <c r="C30" s="96">
        <v>1062773.9769999834</v>
      </c>
      <c r="D30" s="97">
        <v>681296.2309997551</v>
      </c>
      <c r="E30" s="97">
        <v>0</v>
      </c>
      <c r="F30" s="98">
        <f t="shared" si="0"/>
        <v>1744070.2079997384</v>
      </c>
      <c r="G30" s="99">
        <v>83963.25299999703</v>
      </c>
      <c r="H30" s="98">
        <v>33243.86299110309</v>
      </c>
      <c r="I30" s="100">
        <v>-3191.8</v>
      </c>
      <c r="J30" s="100">
        <f t="shared" si="1"/>
        <v>1630054.8920086382</v>
      </c>
    </row>
    <row r="31" spans="1:10" ht="12" customHeight="1">
      <c r="A31" s="45">
        <v>7002</v>
      </c>
      <c r="B31" s="46" t="s">
        <v>29</v>
      </c>
      <c r="C31" s="96">
        <v>408928.0249999814</v>
      </c>
      <c r="D31" s="97">
        <v>209544.02400012105</v>
      </c>
      <c r="E31" s="97">
        <v>0</v>
      </c>
      <c r="F31" s="98">
        <f t="shared" si="0"/>
        <v>618472.0490001024</v>
      </c>
      <c r="G31" s="99">
        <v>8139.614999999926</v>
      </c>
      <c r="H31" s="98">
        <v>-70.9951576674357</v>
      </c>
      <c r="I31" s="100">
        <v>-1991.82</v>
      </c>
      <c r="J31" s="100">
        <f t="shared" si="1"/>
        <v>612395.24915777</v>
      </c>
    </row>
    <row r="32" spans="1:10" ht="12" customHeight="1">
      <c r="A32" s="45">
        <v>7003</v>
      </c>
      <c r="B32" s="46" t="s">
        <v>30</v>
      </c>
      <c r="C32" s="96">
        <v>1640241.0210000498</v>
      </c>
      <c r="D32" s="97">
        <v>1239339.8789959953</v>
      </c>
      <c r="E32" s="97">
        <v>0</v>
      </c>
      <c r="F32" s="98">
        <f t="shared" si="0"/>
        <v>2879580.899996045</v>
      </c>
      <c r="G32" s="99">
        <v>220415.05600002807</v>
      </c>
      <c r="H32" s="98">
        <v>45071.34663699893</v>
      </c>
      <c r="I32" s="100">
        <v>-6529.355</v>
      </c>
      <c r="J32" s="100">
        <f t="shared" si="1"/>
        <v>2620623.852359018</v>
      </c>
    </row>
    <row r="33" spans="1:10" ht="12" customHeight="1">
      <c r="A33" s="45">
        <v>7005</v>
      </c>
      <c r="B33" s="46" t="s">
        <v>31</v>
      </c>
      <c r="C33" s="96">
        <v>622034.6309999594</v>
      </c>
      <c r="D33" s="97">
        <v>360671.8080005515</v>
      </c>
      <c r="E33" s="97">
        <v>0</v>
      </c>
      <c r="F33" s="98">
        <f>C33+D33-E33</f>
        <v>982706.4390005108</v>
      </c>
      <c r="G33" s="99">
        <v>4677.277999999977</v>
      </c>
      <c r="H33" s="98">
        <v>7901.106642545317</v>
      </c>
      <c r="I33" s="100">
        <v>-2288.203</v>
      </c>
      <c r="J33" s="100">
        <f>F33-G33-H33-I33</f>
        <v>972416.2573579656</v>
      </c>
    </row>
    <row r="34" spans="1:10" ht="12" customHeight="1">
      <c r="A34" s="45">
        <v>7026</v>
      </c>
      <c r="B34" s="46" t="s">
        <v>32</v>
      </c>
      <c r="C34" s="96">
        <v>1199144.9460000023</v>
      </c>
      <c r="D34" s="97">
        <v>326658.01600030845</v>
      </c>
      <c r="E34" s="97">
        <v>0</v>
      </c>
      <c r="F34" s="98">
        <f t="shared" si="0"/>
        <v>1525802.962000311</v>
      </c>
      <c r="G34" s="99">
        <v>12467.266999999236</v>
      </c>
      <c r="H34" s="98">
        <v>-11658.038463571109</v>
      </c>
      <c r="I34" s="100">
        <v>23723.564</v>
      </c>
      <c r="J34" s="100">
        <f t="shared" si="1"/>
        <v>1501270.1694638827</v>
      </c>
    </row>
    <row r="35" spans="1:10" ht="12" customHeight="1">
      <c r="A35" s="45">
        <v>7601</v>
      </c>
      <c r="B35" s="46" t="s">
        <v>33</v>
      </c>
      <c r="C35" s="96">
        <v>819423.3609999489</v>
      </c>
      <c r="D35" s="97">
        <v>531535.2910010023</v>
      </c>
      <c r="E35" s="97">
        <v>0</v>
      </c>
      <c r="F35" s="98">
        <f t="shared" si="0"/>
        <v>1350958.652000951</v>
      </c>
      <c r="G35" s="99">
        <v>69763.04099999958</v>
      </c>
      <c r="H35" s="98">
        <v>-7943.047644992825</v>
      </c>
      <c r="I35" s="100">
        <v>-1559.528</v>
      </c>
      <c r="J35" s="100">
        <f t="shared" si="1"/>
        <v>1290698.1866459444</v>
      </c>
    </row>
    <row r="36" spans="1:10" ht="12" customHeight="1">
      <c r="A36" s="45">
        <v>7603</v>
      </c>
      <c r="B36" s="46" t="s">
        <v>34</v>
      </c>
      <c r="C36" s="96">
        <v>215855.25000000402</v>
      </c>
      <c r="D36" s="97">
        <v>129580.92500002612</v>
      </c>
      <c r="E36" s="97">
        <v>0</v>
      </c>
      <c r="F36" s="98">
        <f t="shared" si="0"/>
        <v>345436.17500003014</v>
      </c>
      <c r="G36" s="101"/>
      <c r="H36" s="98">
        <v>-2081.125759338611</v>
      </c>
      <c r="I36" s="100">
        <v>-364.624</v>
      </c>
      <c r="J36" s="100">
        <f t="shared" si="1"/>
        <v>347881.92475936876</v>
      </c>
    </row>
    <row r="37" spans="1:10" ht="12" customHeight="1">
      <c r="A37" s="45">
        <v>8001</v>
      </c>
      <c r="B37" s="46" t="s">
        <v>35</v>
      </c>
      <c r="C37" s="96">
        <v>1449297.966999978</v>
      </c>
      <c r="D37" s="97">
        <v>876626.1759987627</v>
      </c>
      <c r="E37" s="97">
        <v>0</v>
      </c>
      <c r="F37" s="98">
        <f t="shared" si="0"/>
        <v>2325924.142998741</v>
      </c>
      <c r="G37" s="99">
        <v>143765.7600000038</v>
      </c>
      <c r="H37" s="98">
        <v>-14074.046646052739</v>
      </c>
      <c r="I37" s="100">
        <v>8013.452</v>
      </c>
      <c r="J37" s="100">
        <f t="shared" si="1"/>
        <v>2188218.9776447895</v>
      </c>
    </row>
    <row r="38" spans="1:10" ht="12" customHeight="1">
      <c r="A38" s="45">
        <v>8003</v>
      </c>
      <c r="B38" s="46" t="s">
        <v>36</v>
      </c>
      <c r="C38" s="96">
        <v>519407.13799996575</v>
      </c>
      <c r="D38" s="97">
        <v>241013.41600002698</v>
      </c>
      <c r="E38" s="97">
        <v>0</v>
      </c>
      <c r="F38" s="98">
        <f t="shared" si="0"/>
        <v>760420.5539999928</v>
      </c>
      <c r="G38" s="99">
        <v>44846.53200000469</v>
      </c>
      <c r="H38" s="98">
        <v>-5019.94290540932</v>
      </c>
      <c r="I38" s="100">
        <v>-1207.687</v>
      </c>
      <c r="J38" s="100">
        <f t="shared" si="1"/>
        <v>721801.6519053975</v>
      </c>
    </row>
    <row r="39" spans="1:10" ht="12" customHeight="1">
      <c r="A39" s="45">
        <v>8005</v>
      </c>
      <c r="B39" s="46" t="s">
        <v>37</v>
      </c>
      <c r="C39" s="96">
        <v>139381.37900000077</v>
      </c>
      <c r="D39" s="97">
        <v>42660.63699999271</v>
      </c>
      <c r="E39" s="97">
        <v>0</v>
      </c>
      <c r="F39" s="98">
        <f t="shared" si="0"/>
        <v>182042.01599999348</v>
      </c>
      <c r="G39" s="99">
        <v>302.7079999999998</v>
      </c>
      <c r="H39" s="98">
        <v>-1333.7827519582352</v>
      </c>
      <c r="I39" s="100">
        <v>-398.063</v>
      </c>
      <c r="J39" s="100">
        <f t="shared" si="1"/>
        <v>183471.1537519517</v>
      </c>
    </row>
    <row r="40" spans="1:10" ht="12" customHeight="1">
      <c r="A40" s="48">
        <v>8040</v>
      </c>
      <c r="B40" s="49" t="s">
        <v>38</v>
      </c>
      <c r="C40" s="102">
        <v>356411.1690000024</v>
      </c>
      <c r="D40" s="103">
        <v>180515.18400011215</v>
      </c>
      <c r="E40" s="104">
        <v>0</v>
      </c>
      <c r="F40" s="105">
        <f t="shared" si="0"/>
        <v>536926.3530001146</v>
      </c>
      <c r="G40" s="106">
        <v>133.77000000000012</v>
      </c>
      <c r="H40" s="105">
        <v>-3388.498734881403</v>
      </c>
      <c r="I40" s="107">
        <v>-2760.88</v>
      </c>
      <c r="J40" s="105">
        <f t="shared" si="1"/>
        <v>542941.961734996</v>
      </c>
    </row>
    <row r="41" spans="1:10" ht="12">
      <c r="A41" s="42"/>
      <c r="B41" s="43" t="s">
        <v>48</v>
      </c>
      <c r="C41" s="105">
        <f aca="true" t="shared" si="2" ref="C41:J41">SUM(C5:C40)</f>
        <v>27899468.196999844</v>
      </c>
      <c r="D41" s="108">
        <f t="shared" si="2"/>
        <v>17216843.126985293</v>
      </c>
      <c r="E41" s="108">
        <f>SUM(E5:E40)</f>
        <v>-190.291</v>
      </c>
      <c r="F41" s="105">
        <f>SUM(F5:F40)</f>
        <v>45116501.61498512</v>
      </c>
      <c r="G41" s="108">
        <f t="shared" si="2"/>
        <v>1952650.641000113</v>
      </c>
      <c r="H41" s="105">
        <f t="shared" si="2"/>
        <v>3.92901711165905E-10</v>
      </c>
      <c r="I41" s="107">
        <f>SUM(I5:I40)</f>
        <v>-7972.795999999964</v>
      </c>
      <c r="J41" s="107">
        <f t="shared" si="2"/>
        <v>43171823.76998501</v>
      </c>
    </row>
    <row r="42" spans="1:2" ht="12">
      <c r="A42" s="15"/>
      <c r="B42" s="16"/>
    </row>
  </sheetData>
  <sheetProtection/>
  <printOptions/>
  <pageMargins left="0.7874015748031497" right="0.7874015748031497" top="0.19" bottom="0.26" header="0.19" footer="0.1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M42" sqref="M42"/>
    </sheetView>
  </sheetViews>
  <sheetFormatPr defaultColWidth="8.8515625" defaultRowHeight="12.75"/>
  <cols>
    <col min="1" max="1" width="8.8515625" style="82" customWidth="1"/>
    <col min="2" max="2" width="41.7109375" style="79" customWidth="1"/>
    <col min="3" max="10" width="10.00390625" style="79" customWidth="1"/>
    <col min="11" max="11" width="11.8515625" style="79" customWidth="1"/>
    <col min="12" max="12" width="9.421875" style="79" customWidth="1"/>
    <col min="13" max="16384" width="8.8515625" style="79" customWidth="1"/>
  </cols>
  <sheetData>
    <row r="1" ht="15.75">
      <c r="A1" s="65" t="s">
        <v>88</v>
      </c>
    </row>
    <row r="2" ht="12.75">
      <c r="A2" s="109" t="s">
        <v>59</v>
      </c>
    </row>
    <row r="3" ht="12" customHeight="1"/>
    <row r="4" spans="1:12" ht="33.75">
      <c r="A4" s="110"/>
      <c r="B4" s="111"/>
      <c r="C4" s="112" t="s">
        <v>51</v>
      </c>
      <c r="D4" s="113"/>
      <c r="E4" s="114"/>
      <c r="F4" s="112" t="s">
        <v>52</v>
      </c>
      <c r="G4" s="113"/>
      <c r="H4" s="114"/>
      <c r="I4" s="115" t="s">
        <v>53</v>
      </c>
      <c r="J4" s="116"/>
      <c r="K4" s="117"/>
      <c r="L4" s="118" t="s">
        <v>56</v>
      </c>
    </row>
    <row r="5" spans="1:12" ht="24" customHeight="1">
      <c r="A5" s="32" t="s">
        <v>0</v>
      </c>
      <c r="B5" s="13" t="s">
        <v>1</v>
      </c>
      <c r="C5" s="119">
        <v>2006</v>
      </c>
      <c r="D5" s="120" t="s">
        <v>86</v>
      </c>
      <c r="E5" s="121">
        <v>2007</v>
      </c>
      <c r="F5" s="122">
        <v>2006</v>
      </c>
      <c r="G5" s="123" t="s">
        <v>86</v>
      </c>
      <c r="H5" s="124">
        <v>2007</v>
      </c>
      <c r="I5" s="125" t="s">
        <v>77</v>
      </c>
      <c r="J5" s="123" t="s">
        <v>54</v>
      </c>
      <c r="K5" s="126" t="s">
        <v>55</v>
      </c>
      <c r="L5" s="126">
        <v>2007</v>
      </c>
    </row>
    <row r="6" spans="1:13" ht="12" customHeight="1">
      <c r="A6" s="45">
        <v>1301</v>
      </c>
      <c r="B6" s="46" t="s">
        <v>3</v>
      </c>
      <c r="C6" s="127">
        <f>PV_06!J5/1000</f>
        <v>3668.275054626552</v>
      </c>
      <c r="D6" s="128">
        <f>udv_PV_07!L5/1000</f>
        <v>3785.6451588344585</v>
      </c>
      <c r="E6" s="129">
        <f>niv_PV_07!I5/1000</f>
        <v>3786.4787998341712</v>
      </c>
      <c r="F6" s="101">
        <f>DTD_06!G5/1000</f>
        <v>3721.8987009999996</v>
      </c>
      <c r="G6" s="101">
        <f>udv_DTD_07!G5/1000</f>
        <v>3797.195345977991</v>
      </c>
      <c r="H6" s="100">
        <f>niv_DTD_07!G5/1000</f>
        <v>3860.268577339611</v>
      </c>
      <c r="I6" s="130">
        <f>(D6/C6-1)*100</f>
        <v>3.199599333748848</v>
      </c>
      <c r="J6" s="131">
        <f>(G6/F6-1)*100</f>
        <v>2.0230707772288525</v>
      </c>
      <c r="K6" s="132">
        <f>((D6/C6)/(G6/F6)-1)*100</f>
        <v>1.1531985339757078</v>
      </c>
      <c r="L6" s="133">
        <f>(E6/H6)/($E$42/$H$42)*100</f>
        <v>92.96775592275223</v>
      </c>
      <c r="M6" s="133"/>
    </row>
    <row r="7" spans="1:13" ht="12" customHeight="1">
      <c r="A7" s="45">
        <v>1309</v>
      </c>
      <c r="B7" s="46" t="s">
        <v>4</v>
      </c>
      <c r="C7" s="134">
        <f>PV_06!J6/1000</f>
        <v>1194.3636349189221</v>
      </c>
      <c r="D7" s="101">
        <f>udv_PV_07!L6/1000</f>
        <v>1248.6012286219327</v>
      </c>
      <c r="E7" s="100">
        <f>niv_PV_07!I6/1000</f>
        <v>1248.6007806219343</v>
      </c>
      <c r="F7" s="101">
        <f>DTD_06!G6/1000</f>
        <v>1130.0334169999999</v>
      </c>
      <c r="G7" s="101">
        <f>udv_DTD_07!G6/1000</f>
        <v>1204.398211934852</v>
      </c>
      <c r="H7" s="100">
        <f>niv_DTD_07!G6/1000</f>
        <v>1230.3738632417417</v>
      </c>
      <c r="I7" s="130">
        <f aca="true" t="shared" si="0" ref="I7:I42">(D7/C7-1)*100</f>
        <v>4.5411290261438975</v>
      </c>
      <c r="J7" s="131">
        <f aca="true" t="shared" si="1" ref="J7:J41">(G7/F7-1)*100</f>
        <v>6.580760693986831</v>
      </c>
      <c r="K7" s="132">
        <f aca="true" t="shared" si="2" ref="K7:K41">((D7/C7)/(G7/F7)-1)*100</f>
        <v>-1.913695919002767</v>
      </c>
      <c r="L7" s="133">
        <f aca="true" t="shared" si="3" ref="L7:L41">(E7/H7)/($E$42/$H$42)*100</f>
        <v>96.1835595404689</v>
      </c>
      <c r="M7" s="135"/>
    </row>
    <row r="8" spans="1:13" ht="12" customHeight="1">
      <c r="A8" s="45">
        <v>1330</v>
      </c>
      <c r="B8" s="46" t="s">
        <v>5</v>
      </c>
      <c r="C8" s="134">
        <f>PV_06!J7/1000</f>
        <v>1362.9077885973284</v>
      </c>
      <c r="D8" s="101">
        <f>udv_PV_07!L7/1000</f>
        <v>1445.2664382687406</v>
      </c>
      <c r="E8" s="100">
        <f>niv_PV_07!I7/1000</f>
        <v>1518.443260268818</v>
      </c>
      <c r="F8" s="101">
        <f>DTD_06!G7/1000</f>
        <v>1420.3902549999998</v>
      </c>
      <c r="G8" s="101">
        <f>udv_DTD_07!G7/1000</f>
        <v>1406.3329612168698</v>
      </c>
      <c r="H8" s="100">
        <f>niv_DTD_07!G7/1000</f>
        <v>1432.2677716646563</v>
      </c>
      <c r="I8" s="130">
        <f t="shared" si="0"/>
        <v>6.042862940578964</v>
      </c>
      <c r="J8" s="131">
        <f t="shared" si="1"/>
        <v>-0.9896782756461553</v>
      </c>
      <c r="K8" s="132">
        <f t="shared" si="2"/>
        <v>7.102836445480709</v>
      </c>
      <c r="L8" s="133">
        <f t="shared" si="3"/>
        <v>100.48209669063574</v>
      </c>
      <c r="M8" s="135"/>
    </row>
    <row r="9" spans="1:13" ht="12" customHeight="1">
      <c r="A9" s="45">
        <v>1351</v>
      </c>
      <c r="B9" s="46" t="s">
        <v>6</v>
      </c>
      <c r="C9" s="134">
        <f>PV_06!J8/1000</f>
        <v>607.8738166043224</v>
      </c>
      <c r="D9" s="101">
        <f>udv_PV_07!L8/1000</f>
        <v>608.6084780347138</v>
      </c>
      <c r="E9" s="100">
        <f>niv_PV_07!I8/1000</f>
        <v>608.6080060347351</v>
      </c>
      <c r="F9" s="101">
        <f>DTD_06!G8/1000</f>
        <v>583.9771249999999</v>
      </c>
      <c r="G9" s="101">
        <f>udv_DTD_07!G8/1000</f>
        <v>589.7944815395799</v>
      </c>
      <c r="H9" s="100">
        <f>niv_DTD_07!G8/1000</f>
        <v>592.2323463070092</v>
      </c>
      <c r="I9" s="130">
        <f t="shared" si="0"/>
        <v>0.12085755469701809</v>
      </c>
      <c r="J9" s="131">
        <f t="shared" si="1"/>
        <v>0.9961617143102952</v>
      </c>
      <c r="K9" s="132">
        <f t="shared" si="2"/>
        <v>-0.8666707177340749</v>
      </c>
      <c r="L9" s="133">
        <f>(E9/H9)/($E$42/$H$42)*100</f>
        <v>97.40020642414227</v>
      </c>
      <c r="M9" s="135"/>
    </row>
    <row r="10" spans="1:13" ht="12" customHeight="1">
      <c r="A10" s="45">
        <v>1401</v>
      </c>
      <c r="B10" s="46" t="s">
        <v>7</v>
      </c>
      <c r="C10" s="134">
        <f>PV_06!J9/1000</f>
        <v>713.8351202518775</v>
      </c>
      <c r="D10" s="101">
        <f>udv_PV_07!L9/1000</f>
        <v>709.8990610556746</v>
      </c>
      <c r="E10" s="100">
        <f>niv_PV_07!I9/1000</f>
        <v>709.8991040557124</v>
      </c>
      <c r="F10" s="101">
        <f>DTD_06!G9/1000</f>
        <v>662.4819719999999</v>
      </c>
      <c r="G10" s="101">
        <f>udv_DTD_07!G9/1000</f>
        <v>662.4598043998501</v>
      </c>
      <c r="H10" s="100">
        <f>niv_DTD_07!G9/1000</f>
        <v>675.5052193062138</v>
      </c>
      <c r="I10" s="130">
        <f t="shared" si="0"/>
        <v>-0.551396125594672</v>
      </c>
      <c r="J10" s="131">
        <f t="shared" si="1"/>
        <v>-0.003346143908322663</v>
      </c>
      <c r="K10" s="132">
        <f t="shared" si="2"/>
        <v>-0.5480683208410775</v>
      </c>
      <c r="L10" s="133">
        <f t="shared" si="3"/>
        <v>99.60525672404606</v>
      </c>
      <c r="M10" s="135"/>
    </row>
    <row r="11" spans="1:13" ht="12" customHeight="1">
      <c r="A11" s="45">
        <v>1501</v>
      </c>
      <c r="B11" s="46" t="s">
        <v>8</v>
      </c>
      <c r="C11" s="134">
        <f>PV_06!J10/1000</f>
        <v>1639.304309460261</v>
      </c>
      <c r="D11" s="101">
        <f>udv_PV_07!L10/1000</f>
        <v>1608.713397452497</v>
      </c>
      <c r="E11" s="100">
        <f>niv_PV_07!I10/1000</f>
        <v>1608.7360504525354</v>
      </c>
      <c r="F11" s="101">
        <f>DTD_06!G10/1000</f>
        <v>1593.8560210000003</v>
      </c>
      <c r="G11" s="101">
        <f>udv_DTD_07!G10/1000</f>
        <v>1587.8479848294387</v>
      </c>
      <c r="H11" s="100">
        <f>niv_DTD_07!G10/1000</f>
        <v>1601.6154969678971</v>
      </c>
      <c r="I11" s="130">
        <f t="shared" si="0"/>
        <v>-1.8660911114078638</v>
      </c>
      <c r="J11" s="131">
        <f t="shared" si="1"/>
        <v>-0.37694974272469706</v>
      </c>
      <c r="K11" s="132">
        <f t="shared" si="2"/>
        <v>-1.4947759226780155</v>
      </c>
      <c r="L11" s="133">
        <f t="shared" si="3"/>
        <v>95.20086005169799</v>
      </c>
      <c r="M11" s="135"/>
    </row>
    <row r="12" spans="1:13" ht="12" customHeight="1">
      <c r="A12" s="45">
        <v>1502</v>
      </c>
      <c r="B12" s="46" t="s">
        <v>9</v>
      </c>
      <c r="C12" s="134">
        <f>PV_06!J11/1000</f>
        <v>1278.1398462756065</v>
      </c>
      <c r="D12" s="101">
        <f>udv_PV_07!L11/1000</f>
        <v>1362.7035589064426</v>
      </c>
      <c r="E12" s="100">
        <f>niv_PV_07!I11/1000</f>
        <v>1362.7033279064988</v>
      </c>
      <c r="F12" s="101">
        <f>DTD_06!G11/1000</f>
        <v>1260.7614699999997</v>
      </c>
      <c r="G12" s="101">
        <f>udv_DTD_07!G11/1000</f>
        <v>1345.2072163926969</v>
      </c>
      <c r="H12" s="100">
        <f>niv_DTD_07!G11/1000</f>
        <v>1360.2819966333202</v>
      </c>
      <c r="I12" s="130">
        <f t="shared" si="0"/>
        <v>6.61615494401866</v>
      </c>
      <c r="J12" s="131">
        <f t="shared" si="1"/>
        <v>6.697995489400332</v>
      </c>
      <c r="K12" s="132">
        <f t="shared" si="2"/>
        <v>-0.07670298303757983</v>
      </c>
      <c r="L12" s="133">
        <f t="shared" si="3"/>
        <v>94.9481935426695</v>
      </c>
      <c r="M12" s="135"/>
    </row>
    <row r="13" spans="1:13" ht="12" customHeight="1">
      <c r="A13" s="45">
        <v>1516</v>
      </c>
      <c r="B13" s="46" t="s">
        <v>10</v>
      </c>
      <c r="C13" s="134">
        <f>PV_06!J12/1000</f>
        <v>1721.6280691783643</v>
      </c>
      <c r="D13" s="101">
        <f>udv_PV_07!L12/1000</f>
        <v>1825.6564054069745</v>
      </c>
      <c r="E13" s="100">
        <f>niv_PV_07!I12/1000</f>
        <v>1825.6565494070348</v>
      </c>
      <c r="F13" s="101">
        <f>DTD_06!G12/1000</f>
        <v>1618.146817</v>
      </c>
      <c r="G13" s="101">
        <f>udv_DTD_07!G12/1000</f>
        <v>1685.4818685391585</v>
      </c>
      <c r="H13" s="100">
        <f>niv_DTD_07!G12/1000</f>
        <v>1704.1367103285436</v>
      </c>
      <c r="I13" s="130">
        <f t="shared" si="0"/>
        <v>6.042439600688954</v>
      </c>
      <c r="J13" s="131">
        <f t="shared" si="1"/>
        <v>4.161244877890358</v>
      </c>
      <c r="K13" s="132">
        <f t="shared" si="2"/>
        <v>1.8060409368224617</v>
      </c>
      <c r="L13" s="133">
        <f t="shared" si="3"/>
        <v>101.53808946114637</v>
      </c>
      <c r="M13" s="135"/>
    </row>
    <row r="14" spans="1:13" ht="12" customHeight="1">
      <c r="A14" s="45">
        <v>2000</v>
      </c>
      <c r="B14" s="46" t="s">
        <v>11</v>
      </c>
      <c r="C14" s="134">
        <f>PV_06!J13/1000</f>
        <v>2241.36311921703</v>
      </c>
      <c r="D14" s="101">
        <f>udv_PV_07!L13/1000</f>
        <v>2266.055383772796</v>
      </c>
      <c r="E14" s="100">
        <f>niv_PV_07!I13/1000</f>
        <v>2271.8879277728433</v>
      </c>
      <c r="F14" s="101">
        <f>DTD_06!G13/1000</f>
        <v>2066.032255</v>
      </c>
      <c r="G14" s="101">
        <f>udv_DTD_07!G13/1000</f>
        <v>2173.8134989989203</v>
      </c>
      <c r="H14" s="100">
        <f>niv_DTD_07!G13/1000</f>
        <v>2207.9212544994803</v>
      </c>
      <c r="I14" s="130">
        <f t="shared" si="0"/>
        <v>1.1016628382995775</v>
      </c>
      <c r="J14" s="131">
        <f t="shared" si="1"/>
        <v>5.21682290961718</v>
      </c>
      <c r="K14" s="132">
        <f t="shared" si="2"/>
        <v>-3.9111236753960776</v>
      </c>
      <c r="L14" s="133">
        <f t="shared" si="3"/>
        <v>97.52538280195454</v>
      </c>
      <c r="M14" s="135"/>
    </row>
    <row r="15" spans="1:13" ht="12" customHeight="1">
      <c r="A15" s="45">
        <v>4001</v>
      </c>
      <c r="B15" s="47" t="s">
        <v>15</v>
      </c>
      <c r="C15" s="134">
        <f>PV_06!J14/1000</f>
        <v>285.23940784405755</v>
      </c>
      <c r="D15" s="101">
        <f>udv_PV_07!L14/1000</f>
        <v>286.6600885980168</v>
      </c>
      <c r="E15" s="100">
        <f>niv_PV_07!I14/1000</f>
        <v>286.6605155980164</v>
      </c>
      <c r="F15" s="101">
        <f>DTD_06!G14/1000</f>
        <v>298.28682200000003</v>
      </c>
      <c r="G15" s="101">
        <f>udv_DTD_07!G14/1000</f>
        <v>318.57566937105526</v>
      </c>
      <c r="H15" s="100">
        <f>niv_DTD_07!G14/1000</f>
        <v>323.165608414531</v>
      </c>
      <c r="I15" s="130">
        <f t="shared" si="0"/>
        <v>0.4980660858530106</v>
      </c>
      <c r="J15" s="131">
        <f t="shared" si="1"/>
        <v>6.801791388241485</v>
      </c>
      <c r="K15" s="132">
        <f t="shared" si="2"/>
        <v>-5.902265514885818</v>
      </c>
      <c r="L15" s="133">
        <f t="shared" si="3"/>
        <v>84.07310384940051</v>
      </c>
      <c r="M15" s="135"/>
    </row>
    <row r="16" spans="1:13" ht="12" customHeight="1">
      <c r="A16" s="45">
        <v>2501</v>
      </c>
      <c r="B16" s="46" t="s">
        <v>12</v>
      </c>
      <c r="C16" s="134">
        <f>PV_06!J15/1000</f>
        <v>1860.0721644369657</v>
      </c>
      <c r="D16" s="101">
        <f>udv_PV_07!L15/1000</f>
        <v>1915.8408149204913</v>
      </c>
      <c r="E16" s="100">
        <f>niv_PV_07!I15/1000</f>
        <v>1915.8430959205414</v>
      </c>
      <c r="F16" s="101">
        <f>DTD_06!G15/1000</f>
        <v>1591.778199</v>
      </c>
      <c r="G16" s="101">
        <f>udv_DTD_07!G15/1000</f>
        <v>1613.5873720986142</v>
      </c>
      <c r="H16" s="100">
        <f>niv_DTD_07!G15/1000</f>
        <v>1637.5262130986143</v>
      </c>
      <c r="I16" s="130">
        <f t="shared" si="0"/>
        <v>2.998198217777559</v>
      </c>
      <c r="J16" s="131">
        <f t="shared" si="1"/>
        <v>1.370113820651353</v>
      </c>
      <c r="K16" s="132">
        <f t="shared" si="2"/>
        <v>1.6060792829005743</v>
      </c>
      <c r="L16" s="133">
        <f t="shared" si="3"/>
        <v>110.88837457307166</v>
      </c>
      <c r="M16" s="135"/>
    </row>
    <row r="17" spans="1:13" ht="12" customHeight="1">
      <c r="A17" s="45">
        <v>3000</v>
      </c>
      <c r="B17" s="46" t="s">
        <v>13</v>
      </c>
      <c r="C17" s="134">
        <f>PV_06!J16/1000</f>
        <v>1876.8869907463018</v>
      </c>
      <c r="D17" s="101">
        <f>udv_PV_07!L16/1000</f>
        <v>1950.8493267812248</v>
      </c>
      <c r="E17" s="100">
        <f>niv_PV_07!I16/1000</f>
        <v>1950.8639827812403</v>
      </c>
      <c r="F17" s="101">
        <f>DTD_06!G16/1000</f>
        <v>1960.070866</v>
      </c>
      <c r="G17" s="101">
        <f>udv_DTD_07!G16/1000</f>
        <v>1864.72487884144</v>
      </c>
      <c r="H17" s="100">
        <f>niv_DTD_07!G16/1000</f>
        <v>1890.53287884144</v>
      </c>
      <c r="I17" s="130">
        <f t="shared" si="0"/>
        <v>3.9406920288532543</v>
      </c>
      <c r="J17" s="131">
        <f t="shared" si="1"/>
        <v>-4.864415303163849</v>
      </c>
      <c r="K17" s="132">
        <f t="shared" si="2"/>
        <v>9.255324766306838</v>
      </c>
      <c r="L17" s="133">
        <f t="shared" si="3"/>
        <v>97.80410790376399</v>
      </c>
      <c r="M17" s="135"/>
    </row>
    <row r="18" spans="1:13" ht="12" customHeight="1">
      <c r="A18" s="45">
        <v>3500</v>
      </c>
      <c r="B18" s="46" t="s">
        <v>14</v>
      </c>
      <c r="C18" s="134">
        <f>PV_06!J17/1000</f>
        <v>1746.351236795097</v>
      </c>
      <c r="D18" s="101">
        <f>udv_PV_07!L17/1000</f>
        <v>1777.6313363756706</v>
      </c>
      <c r="E18" s="100">
        <f>niv_PV_07!I17/1000</f>
        <v>1781.4357933756685</v>
      </c>
      <c r="F18" s="101">
        <f>DTD_06!G17/1000</f>
        <v>1660.096356</v>
      </c>
      <c r="G18" s="101">
        <f>udv_DTD_07!G17/1000</f>
        <v>1808.786953366528</v>
      </c>
      <c r="H18" s="100">
        <f>niv_DTD_07!G17/1000</f>
        <v>1829.902953366528</v>
      </c>
      <c r="I18" s="130">
        <f t="shared" si="0"/>
        <v>1.7911688623405864</v>
      </c>
      <c r="J18" s="131">
        <f t="shared" si="1"/>
        <v>8.956745000320199</v>
      </c>
      <c r="K18" s="132">
        <f t="shared" si="2"/>
        <v>-6.576532859859707</v>
      </c>
      <c r="L18" s="133">
        <f t="shared" si="3"/>
        <v>92.26913645731119</v>
      </c>
      <c r="M18" s="135"/>
    </row>
    <row r="19" spans="1:13" ht="12" customHeight="1">
      <c r="A19" s="45">
        <v>4202</v>
      </c>
      <c r="B19" s="46" t="s">
        <v>16</v>
      </c>
      <c r="C19" s="134">
        <f>PV_06!J18/1000</f>
        <v>3338.0975360915772</v>
      </c>
      <c r="D19" s="101">
        <f>udv_PV_07!L18/1000</f>
        <v>3450.0326828643265</v>
      </c>
      <c r="E19" s="100">
        <f>niv_PV_07!I18/1000</f>
        <v>3451.8514388641574</v>
      </c>
      <c r="F19" s="101">
        <f>DTD_06!G18/1000</f>
        <v>3078.3146749999996</v>
      </c>
      <c r="G19" s="101">
        <f>udv_DTD_07!G18/1000</f>
        <v>3271.2304340329933</v>
      </c>
      <c r="H19" s="100">
        <f>niv_DTD_07!G18/1000</f>
        <v>3183.9057134361133</v>
      </c>
      <c r="I19" s="130">
        <f t="shared" si="0"/>
        <v>3.3532617175652923</v>
      </c>
      <c r="J19" s="131">
        <f t="shared" si="1"/>
        <v>6.266927829039881</v>
      </c>
      <c r="K19" s="132">
        <f t="shared" si="2"/>
        <v>-2.741837155734883</v>
      </c>
      <c r="L19" s="133">
        <f t="shared" si="3"/>
        <v>102.75577474000231</v>
      </c>
      <c r="M19" s="135"/>
    </row>
    <row r="20" spans="1:13" ht="12" customHeight="1">
      <c r="A20" s="45">
        <v>4212</v>
      </c>
      <c r="B20" s="46" t="s">
        <v>17</v>
      </c>
      <c r="C20" s="134">
        <f>PV_06!J19/1000</f>
        <v>1027.698761366852</v>
      </c>
      <c r="D20" s="101">
        <f>udv_PV_07!L19/1000</f>
        <v>1060.5262581765537</v>
      </c>
      <c r="E20" s="100">
        <f>niv_PV_07!I19/1000</f>
        <v>1060.8342411765798</v>
      </c>
      <c r="F20" s="101">
        <f>DTD_06!G19/1000</f>
        <v>1003.8511389999998</v>
      </c>
      <c r="G20" s="101">
        <f>udv_DTD_07!G19/1000</f>
        <v>1006.8739749838065</v>
      </c>
      <c r="H20" s="100">
        <f>niv_DTD_07!G19/1000</f>
        <v>1006.1475869108891</v>
      </c>
      <c r="I20" s="130">
        <f t="shared" si="0"/>
        <v>3.194272294932099</v>
      </c>
      <c r="J20" s="131">
        <f t="shared" si="1"/>
        <v>0.3011239282766587</v>
      </c>
      <c r="K20" s="132">
        <f t="shared" si="2"/>
        <v>2.8844625596860407</v>
      </c>
      <c r="L20" s="133">
        <f t="shared" si="3"/>
        <v>99.93098757640611</v>
      </c>
      <c r="M20" s="135"/>
    </row>
    <row r="21" spans="1:13" ht="12" customHeight="1">
      <c r="A21" s="45">
        <v>5001</v>
      </c>
      <c r="B21" s="46" t="s">
        <v>18</v>
      </c>
      <c r="C21" s="134">
        <f>PV_06!J20/1000</f>
        <v>714.566973896789</v>
      </c>
      <c r="D21" s="101">
        <f>udv_PV_07!L20/1000</f>
        <v>715.8347423903259</v>
      </c>
      <c r="E21" s="100">
        <f>niv_PV_07!I20/1000</f>
        <v>715.8346623903453</v>
      </c>
      <c r="F21" s="101">
        <f>DTD_06!G20/1000</f>
        <v>735.9551700000001</v>
      </c>
      <c r="G21" s="101">
        <f>udv_DTD_07!G20/1000</f>
        <v>768.0512043001893</v>
      </c>
      <c r="H21" s="100">
        <f>niv_DTD_07!G20/1000</f>
        <v>810.9825009115114</v>
      </c>
      <c r="I21" s="130">
        <f t="shared" si="0"/>
        <v>0.17741772847732484</v>
      </c>
      <c r="J21" s="131">
        <f t="shared" si="1"/>
        <v>4.361139864020425</v>
      </c>
      <c r="K21" s="132">
        <f t="shared" si="2"/>
        <v>-4.008888884305373</v>
      </c>
      <c r="L21" s="133">
        <f t="shared" si="3"/>
        <v>83.65956092454353</v>
      </c>
      <c r="M21" s="135"/>
    </row>
    <row r="22" spans="1:13" ht="12" customHeight="1">
      <c r="A22" s="45">
        <v>5002</v>
      </c>
      <c r="B22" s="46" t="s">
        <v>19</v>
      </c>
      <c r="C22" s="134">
        <f>PV_06!J21/1000</f>
        <v>313.25760720456753</v>
      </c>
      <c r="D22" s="101">
        <f>udv_PV_07!L21/1000</f>
        <v>280.74800969343534</v>
      </c>
      <c r="E22" s="100">
        <f>niv_PV_07!I21/1000</f>
        <v>280.7476126934331</v>
      </c>
      <c r="F22" s="101">
        <f>DTD_06!G21/1000</f>
        <v>312.351754</v>
      </c>
      <c r="G22" s="101">
        <f>udv_DTD_07!G21/1000</f>
        <v>254.99388889646144</v>
      </c>
      <c r="H22" s="100">
        <f>niv_DTD_07!G21/1000</f>
        <v>279.90019147874636</v>
      </c>
      <c r="I22" s="130">
        <f t="shared" si="0"/>
        <v>-10.377911585688116</v>
      </c>
      <c r="J22" s="131">
        <f t="shared" si="1"/>
        <v>-18.363228113500075</v>
      </c>
      <c r="K22" s="132">
        <f t="shared" si="2"/>
        <v>9.781519214054658</v>
      </c>
      <c r="L22" s="133">
        <f t="shared" si="3"/>
        <v>95.06643682472638</v>
      </c>
      <c r="M22" s="135"/>
    </row>
    <row r="23" spans="1:13" ht="12" customHeight="1">
      <c r="A23" s="45">
        <v>5003</v>
      </c>
      <c r="B23" s="46" t="s">
        <v>20</v>
      </c>
      <c r="C23" s="134">
        <f>PV_06!J22/1000</f>
        <v>53.60312496241299</v>
      </c>
      <c r="D23" s="101">
        <f>udv_PV_07!L22/1000</f>
        <v>48.52181033969118</v>
      </c>
      <c r="E23" s="100">
        <f>niv_PV_07!I22/1000</f>
        <v>48.52147333969108</v>
      </c>
      <c r="F23" s="101">
        <f>DTD_06!G22/1000</f>
        <v>54.68834199999999</v>
      </c>
      <c r="G23" s="101">
        <f>udv_DTD_07!G22/1000</f>
        <v>48.2160589612177</v>
      </c>
      <c r="H23" s="100">
        <f>niv_DTD_07!G22/1000</f>
        <v>51.441422044791246</v>
      </c>
      <c r="I23" s="130">
        <f t="shared" si="0"/>
        <v>-9.479511924509765</v>
      </c>
      <c r="J23" s="131">
        <f t="shared" si="1"/>
        <v>-11.834849626237155</v>
      </c>
      <c r="K23" s="132">
        <f t="shared" si="2"/>
        <v>2.6715064759060603</v>
      </c>
      <c r="L23" s="133">
        <f t="shared" si="3"/>
        <v>89.39955436958108</v>
      </c>
      <c r="M23" s="135"/>
    </row>
    <row r="24" spans="1:13" ht="12" customHeight="1">
      <c r="A24" s="45">
        <v>5004</v>
      </c>
      <c r="B24" s="46" t="s">
        <v>21</v>
      </c>
      <c r="C24" s="134">
        <f>PV_06!J23/1000</f>
        <v>412.320754992172</v>
      </c>
      <c r="D24" s="101">
        <f>udv_PV_07!L23/1000</f>
        <v>448.39078483372873</v>
      </c>
      <c r="E24" s="100">
        <f>niv_PV_07!I23/1000</f>
        <v>448.39081383372826</v>
      </c>
      <c r="F24" s="101">
        <f>DTD_06!G23/1000</f>
        <v>427.939779</v>
      </c>
      <c r="G24" s="101">
        <f>udv_DTD_07!G23/1000</f>
        <v>405.05918674179173</v>
      </c>
      <c r="H24" s="100">
        <f>niv_DTD_07!G23/1000</f>
        <v>421.37226948168893</v>
      </c>
      <c r="I24" s="130">
        <f t="shared" si="0"/>
        <v>8.748050978477062</v>
      </c>
      <c r="J24" s="131">
        <f t="shared" si="1"/>
        <v>-5.34668506668744</v>
      </c>
      <c r="K24" s="132">
        <f t="shared" si="2"/>
        <v>14.890905886492046</v>
      </c>
      <c r="L24" s="133">
        <f t="shared" si="3"/>
        <v>100.85677927018193</v>
      </c>
      <c r="M24" s="135"/>
    </row>
    <row r="25" spans="1:13" ht="12" customHeight="1">
      <c r="A25" s="45">
        <v>5501</v>
      </c>
      <c r="B25" s="46" t="s">
        <v>22</v>
      </c>
      <c r="C25" s="134">
        <f>PV_06!J24/1000</f>
        <v>1501.3987336376458</v>
      </c>
      <c r="D25" s="101">
        <f>udv_PV_07!L24/1000</f>
        <v>1530.790394146988</v>
      </c>
      <c r="E25" s="100">
        <f>niv_PV_07!I24/1000</f>
        <v>1530.7899591470398</v>
      </c>
      <c r="F25" s="101">
        <f>DTD_06!G24/1000</f>
        <v>1292.1901239999997</v>
      </c>
      <c r="G25" s="101">
        <f>udv_DTD_07!G24/1000</f>
        <v>1269.0164647761694</v>
      </c>
      <c r="H25" s="100">
        <f>niv_DTD_07!G24/1000</f>
        <v>1307.1435868465621</v>
      </c>
      <c r="I25" s="130">
        <f t="shared" si="0"/>
        <v>1.957618575988218</v>
      </c>
      <c r="J25" s="131">
        <f t="shared" si="1"/>
        <v>-1.7933629729420808</v>
      </c>
      <c r="K25" s="132">
        <f t="shared" si="2"/>
        <v>3.819478665069065</v>
      </c>
      <c r="L25" s="133">
        <f t="shared" si="3"/>
        <v>110.9958262644386</v>
      </c>
      <c r="M25" s="135"/>
    </row>
    <row r="26" spans="1:13" ht="12" customHeight="1">
      <c r="A26" s="45">
        <v>6004</v>
      </c>
      <c r="B26" s="46" t="s">
        <v>23</v>
      </c>
      <c r="C26" s="134">
        <f>PV_06!J25/1000</f>
        <v>125.74801241444577</v>
      </c>
      <c r="D26" s="101">
        <f>udv_PV_07!L25/1000</f>
        <v>123.59453459673769</v>
      </c>
      <c r="E26" s="100">
        <f>niv_PV_07!I25/1000</f>
        <v>123.59470059673801</v>
      </c>
      <c r="F26" s="101">
        <f>DTD_06!G25/1000</f>
        <v>94.149902</v>
      </c>
      <c r="G26" s="101">
        <f>udv_DTD_07!G25/1000</f>
        <v>85.53079806997417</v>
      </c>
      <c r="H26" s="100">
        <f>niv_DTD_07!G25/1000</f>
        <v>86.5127853515642</v>
      </c>
      <c r="I26" s="130">
        <f t="shared" si="0"/>
        <v>-1.712534278959854</v>
      </c>
      <c r="J26" s="131">
        <f t="shared" si="1"/>
        <v>-9.154660543380944</v>
      </c>
      <c r="K26" s="132">
        <f t="shared" si="2"/>
        <v>8.192083720458655</v>
      </c>
      <c r="L26" s="133">
        <f t="shared" si="3"/>
        <v>135.40474858539363</v>
      </c>
      <c r="M26" s="135"/>
    </row>
    <row r="27" spans="1:13" ht="12" customHeight="1">
      <c r="A27" s="45">
        <v>6007</v>
      </c>
      <c r="B27" s="46" t="s">
        <v>25</v>
      </c>
      <c r="C27" s="134">
        <f>PV_06!J26/1000</f>
        <v>1091.5961209684501</v>
      </c>
      <c r="D27" s="101">
        <f>udv_PV_07!L26/1000</f>
        <v>1189.2066122648744</v>
      </c>
      <c r="E27" s="100">
        <f>niv_PV_07!I26/1000</f>
        <v>1189.2066712649412</v>
      </c>
      <c r="F27" s="101">
        <f>DTD_06!G26/1000</f>
        <v>956.5226599999999</v>
      </c>
      <c r="G27" s="101">
        <f>udv_DTD_07!G26/1000</f>
        <v>975.2327546266743</v>
      </c>
      <c r="H27" s="100">
        <f>niv_DTD_07!G26/1000</f>
        <v>989.5305241377448</v>
      </c>
      <c r="I27" s="130">
        <f t="shared" si="0"/>
        <v>8.941996899899696</v>
      </c>
      <c r="J27" s="131">
        <f t="shared" si="1"/>
        <v>1.9560534641881233</v>
      </c>
      <c r="K27" s="132">
        <f t="shared" si="2"/>
        <v>6.851916289762405</v>
      </c>
      <c r="L27" s="133">
        <f t="shared" si="3"/>
        <v>113.904919498854</v>
      </c>
      <c r="M27" s="135"/>
    </row>
    <row r="28" spans="1:13" ht="12" customHeight="1">
      <c r="A28" s="45">
        <v>6008</v>
      </c>
      <c r="B28" s="46" t="s">
        <v>26</v>
      </c>
      <c r="C28" s="134">
        <f>PV_06!J27/1000</f>
        <v>1023.3440773293011</v>
      </c>
      <c r="D28" s="101">
        <f>udv_PV_07!L27/1000</f>
        <v>1075.9842127770441</v>
      </c>
      <c r="E28" s="100">
        <f>niv_PV_07!I27/1000</f>
        <v>1075.9837607770633</v>
      </c>
      <c r="F28" s="101">
        <f>DTD_06!G27/1000</f>
        <v>793.2252340000002</v>
      </c>
      <c r="G28" s="101">
        <f>udv_DTD_07!G27/1000</f>
        <v>862.7851163942837</v>
      </c>
      <c r="H28" s="100">
        <f>niv_DTD_07!G27/1000</f>
        <v>892.9877355793726</v>
      </c>
      <c r="I28" s="130">
        <f t="shared" si="0"/>
        <v>5.143933171052506</v>
      </c>
      <c r="J28" s="131">
        <f t="shared" si="1"/>
        <v>8.769247297329862</v>
      </c>
      <c r="K28" s="132">
        <f t="shared" si="2"/>
        <v>-3.3330322828908243</v>
      </c>
      <c r="L28" s="133">
        <f t="shared" si="3"/>
        <v>114.2022242806233</v>
      </c>
      <c r="M28" s="135"/>
    </row>
    <row r="29" spans="1:13" ht="12" customHeight="1">
      <c r="A29" s="45">
        <v>6006</v>
      </c>
      <c r="B29" s="46" t="s">
        <v>24</v>
      </c>
      <c r="C29" s="134">
        <f>PV_06!J28/1000</f>
        <v>693.7702857813575</v>
      </c>
      <c r="D29" s="101">
        <f>udv_PV_07!L28/1000</f>
        <v>786.1606122071677</v>
      </c>
      <c r="E29" s="100">
        <f>niv_PV_07!I28/1000</f>
        <v>786.1609482071846</v>
      </c>
      <c r="F29" s="101">
        <f>DTD_06!G28/1000</f>
        <v>542.9394959999998</v>
      </c>
      <c r="G29" s="101">
        <f>udv_DTD_07!G28/1000</f>
        <v>672.3146979518311</v>
      </c>
      <c r="H29" s="100">
        <f>niv_DTD_07!G28/1000</f>
        <v>683.9447847983162</v>
      </c>
      <c r="I29" s="130">
        <f t="shared" si="0"/>
        <v>13.317135126615543</v>
      </c>
      <c r="J29" s="131">
        <f t="shared" si="1"/>
        <v>23.8286591609153</v>
      </c>
      <c r="K29" s="132">
        <f t="shared" si="2"/>
        <v>-8.488765125559528</v>
      </c>
      <c r="L29" s="133">
        <f t="shared" si="3"/>
        <v>108.94436317451937</v>
      </c>
      <c r="M29" s="135"/>
    </row>
    <row r="30" spans="1:13" ht="12" customHeight="1">
      <c r="A30" s="45">
        <v>6014</v>
      </c>
      <c r="B30" s="46" t="s">
        <v>27</v>
      </c>
      <c r="C30" s="134">
        <f>PV_06!J29/1000</f>
        <v>68.40694559704018</v>
      </c>
      <c r="D30" s="101">
        <f>udv_PV_07!L29/1000</f>
        <v>115.28102863006845</v>
      </c>
      <c r="E30" s="100">
        <f>niv_PV_07!I29/1000</f>
        <v>115.28139463006853</v>
      </c>
      <c r="F30" s="101">
        <f>DTD_06!G29/1000</f>
        <v>43.434152000000005</v>
      </c>
      <c r="G30" s="101">
        <f>udv_DTD_07!G29/1000</f>
        <v>82.789168992</v>
      </c>
      <c r="H30" s="100">
        <f>niv_DTD_07!G29/1000</f>
        <v>84.3462825696717</v>
      </c>
      <c r="I30" s="130">
        <f t="shared" si="0"/>
        <v>68.52240313307661</v>
      </c>
      <c r="J30" s="131">
        <f t="shared" si="1"/>
        <v>90.60846172845736</v>
      </c>
      <c r="K30" s="132">
        <f t="shared" si="2"/>
        <v>-11.587134377509834</v>
      </c>
      <c r="L30" s="133">
        <f t="shared" si="3"/>
        <v>129.54111037339953</v>
      </c>
      <c r="M30" s="135"/>
    </row>
    <row r="31" spans="1:13" ht="12" customHeight="1">
      <c r="A31" s="45">
        <v>6501</v>
      </c>
      <c r="B31" s="46" t="s">
        <v>28</v>
      </c>
      <c r="C31" s="134">
        <f>PV_06!J30/1000</f>
        <v>1630.0548920086383</v>
      </c>
      <c r="D31" s="101">
        <f>udv_PV_07!L30/1000</f>
        <v>1704.8497625057898</v>
      </c>
      <c r="E31" s="100">
        <f>niv_PV_07!I30/1000</f>
        <v>1704.8501875058162</v>
      </c>
      <c r="F31" s="101">
        <f>DTD_06!G30/1000</f>
        <v>1476.8381779999997</v>
      </c>
      <c r="G31" s="101">
        <f>udv_DTD_07!G30/1000</f>
        <v>1568.572202868</v>
      </c>
      <c r="H31" s="100">
        <f>niv_DTD_07!G30/1000</f>
        <v>1600.8242371356805</v>
      </c>
      <c r="I31" s="130">
        <f t="shared" si="0"/>
        <v>4.588487839509847</v>
      </c>
      <c r="J31" s="131">
        <f t="shared" si="1"/>
        <v>6.211514994298861</v>
      </c>
      <c r="K31" s="132">
        <f t="shared" si="2"/>
        <v>-1.5281084681600943</v>
      </c>
      <c r="L31" s="133">
        <f t="shared" si="3"/>
        <v>100.93851489240464</v>
      </c>
      <c r="M31" s="135"/>
    </row>
    <row r="32" spans="1:13" ht="12" customHeight="1">
      <c r="A32" s="45">
        <v>7002</v>
      </c>
      <c r="B32" s="46" t="s">
        <v>29</v>
      </c>
      <c r="C32" s="134">
        <f>PV_06!J31/1000</f>
        <v>612.39524915777</v>
      </c>
      <c r="D32" s="101">
        <f>udv_PV_07!L31/1000</f>
        <v>681.6717950132738</v>
      </c>
      <c r="E32" s="100">
        <f>niv_PV_07!I31/1000</f>
        <v>681.6713910133024</v>
      </c>
      <c r="F32" s="101">
        <f>DTD_06!G31/1000</f>
        <v>504.795781</v>
      </c>
      <c r="G32" s="101">
        <f>udv_DTD_07!G31/1000</f>
        <v>539.4583333597684</v>
      </c>
      <c r="H32" s="100">
        <f>niv_DTD_07!G31/1000</f>
        <v>551.0789548076633</v>
      </c>
      <c r="I32" s="130">
        <f t="shared" si="0"/>
        <v>11.312391131508637</v>
      </c>
      <c r="J32" s="131">
        <f t="shared" si="1"/>
        <v>6.8666485863059235</v>
      </c>
      <c r="K32" s="132">
        <f t="shared" si="2"/>
        <v>4.160084183431945</v>
      </c>
      <c r="L32" s="133">
        <f t="shared" si="3"/>
        <v>117.23993839104733</v>
      </c>
      <c r="M32" s="135"/>
    </row>
    <row r="33" spans="1:13" ht="12" customHeight="1">
      <c r="A33" s="45">
        <v>7003</v>
      </c>
      <c r="B33" s="46" t="s">
        <v>30</v>
      </c>
      <c r="C33" s="134">
        <f>PV_06!J32/1000</f>
        <v>2620.6238523590177</v>
      </c>
      <c r="D33" s="101">
        <f>udv_PV_07!L32/1000</f>
        <v>2757.30759335581</v>
      </c>
      <c r="E33" s="100">
        <f>niv_PV_07!I32/1000</f>
        <v>2757.307256355722</v>
      </c>
      <c r="F33" s="101">
        <f>DTD_06!G32/1000</f>
        <v>2571.1648899999996</v>
      </c>
      <c r="G33" s="101">
        <f>udv_DTD_07!G32/1000</f>
        <v>2546.43248369625</v>
      </c>
      <c r="H33" s="100">
        <f>niv_DTD_07!G32/1000</f>
        <v>2603.5796766154613</v>
      </c>
      <c r="I33" s="130">
        <f t="shared" si="0"/>
        <v>5.215694761907663</v>
      </c>
      <c r="J33" s="131">
        <f t="shared" si="1"/>
        <v>-0.9619144380798361</v>
      </c>
      <c r="K33" s="132">
        <f t="shared" si="2"/>
        <v>6.237609667974819</v>
      </c>
      <c r="L33" s="133">
        <f t="shared" si="3"/>
        <v>100.37571017489908</v>
      </c>
      <c r="M33" s="135"/>
    </row>
    <row r="34" spans="1:13" ht="12" customHeight="1">
      <c r="A34" s="45">
        <v>7005</v>
      </c>
      <c r="B34" s="46" t="s">
        <v>31</v>
      </c>
      <c r="C34" s="134">
        <f>PV_06!J33/1000</f>
        <v>972.4162573579656</v>
      </c>
      <c r="D34" s="101">
        <f>udv_PV_07!L33/1000</f>
        <v>1011.4560935003557</v>
      </c>
      <c r="E34" s="100">
        <f>niv_PV_07!I33/1000</f>
        <v>1011.4557255004095</v>
      </c>
      <c r="F34" s="101">
        <f>DTD_06!G33/1000</f>
        <v>805.554437</v>
      </c>
      <c r="G34" s="101">
        <f>udv_DTD_07!G33/1000</f>
        <v>821.3680904563199</v>
      </c>
      <c r="H34" s="100">
        <f>niv_DTD_07!G33/1000</f>
        <v>836.6681816964906</v>
      </c>
      <c r="I34" s="130">
        <f t="shared" si="0"/>
        <v>4.014724748479681</v>
      </c>
      <c r="J34" s="131">
        <f t="shared" si="1"/>
        <v>1.9630769479977328</v>
      </c>
      <c r="K34" s="132">
        <f t="shared" si="2"/>
        <v>2.012147791036467</v>
      </c>
      <c r="L34" s="133">
        <f t="shared" si="3"/>
        <v>114.57977471530509</v>
      </c>
      <c r="M34" s="135"/>
    </row>
    <row r="35" spans="1:13" ht="12" customHeight="1">
      <c r="A35" s="45">
        <v>7026</v>
      </c>
      <c r="B35" s="46" t="s">
        <v>32</v>
      </c>
      <c r="C35" s="134">
        <f>PV_06!J34/1000</f>
        <v>1501.2701694638827</v>
      </c>
      <c r="D35" s="101">
        <f>udv_PV_07!L34/1000</f>
        <v>1567.8111786239533</v>
      </c>
      <c r="E35" s="100">
        <f>niv_PV_07!I34/1000</f>
        <v>1568.4774376239604</v>
      </c>
      <c r="F35" s="101">
        <f>DTD_06!G34/1000</f>
        <v>1412.072659</v>
      </c>
      <c r="G35" s="101">
        <f>udv_DTD_07!G34/1000</f>
        <v>1437.5047763155264</v>
      </c>
      <c r="H35" s="100">
        <f>niv_DTD_07!G34/1000</f>
        <v>1470.855075123525</v>
      </c>
      <c r="I35" s="130">
        <f t="shared" si="0"/>
        <v>4.4323140840021535</v>
      </c>
      <c r="J35" s="131">
        <f t="shared" si="1"/>
        <v>1.8010487741853876</v>
      </c>
      <c r="K35" s="132">
        <f t="shared" si="2"/>
        <v>2.5847133615032103</v>
      </c>
      <c r="L35" s="133">
        <f t="shared" si="3"/>
        <v>101.07010863718399</v>
      </c>
      <c r="M35" s="135"/>
    </row>
    <row r="36" spans="1:13" ht="12" customHeight="1">
      <c r="A36" s="45">
        <v>7601</v>
      </c>
      <c r="B36" s="46" t="s">
        <v>33</v>
      </c>
      <c r="C36" s="134">
        <f>PV_06!J35/1000</f>
        <v>1290.6981866459444</v>
      </c>
      <c r="D36" s="101">
        <f>udv_PV_07!L35/1000</f>
        <v>1359.7085136804128</v>
      </c>
      <c r="E36" s="100">
        <f>niv_PV_07!I35/1000</f>
        <v>1359.7082016804677</v>
      </c>
      <c r="F36" s="101">
        <f>DTD_06!G35/1000</f>
        <v>1224.4255219999995</v>
      </c>
      <c r="G36" s="101">
        <f>udv_DTD_07!G35/1000</f>
        <v>1231.1932581022998</v>
      </c>
      <c r="H36" s="100">
        <f>niv_DTD_07!G35/1000</f>
        <v>1256.6144136786643</v>
      </c>
      <c r="I36" s="130">
        <f t="shared" si="0"/>
        <v>5.346743936613185</v>
      </c>
      <c r="J36" s="131">
        <f t="shared" si="1"/>
        <v>0.5527274612216138</v>
      </c>
      <c r="K36" s="132">
        <f t="shared" si="2"/>
        <v>4.767664285626072</v>
      </c>
      <c r="L36" s="133">
        <f t="shared" si="3"/>
        <v>102.5552789844342</v>
      </c>
      <c r="M36" s="135"/>
    </row>
    <row r="37" spans="1:13" ht="12" customHeight="1">
      <c r="A37" s="45">
        <v>7603</v>
      </c>
      <c r="B37" s="46" t="s">
        <v>34</v>
      </c>
      <c r="C37" s="134">
        <f>PV_06!J36/1000</f>
        <v>347.88192475936876</v>
      </c>
      <c r="D37" s="101">
        <f>udv_PV_07!L36/1000</f>
        <v>387.7005420840778</v>
      </c>
      <c r="E37" s="100">
        <f>niv_PV_07!I36/1000</f>
        <v>387.70097008407276</v>
      </c>
      <c r="F37" s="101">
        <f>DTD_06!G36/1000</f>
        <v>350.73196099999996</v>
      </c>
      <c r="G37" s="101">
        <f>udv_DTD_07!G36/1000</f>
        <v>361.90553757075077</v>
      </c>
      <c r="H37" s="100">
        <f>niv_DTD_07!G36/1000</f>
        <v>370.4767617932668</v>
      </c>
      <c r="I37" s="130">
        <f t="shared" si="0"/>
        <v>11.446015009906517</v>
      </c>
      <c r="J37" s="131">
        <f t="shared" si="1"/>
        <v>3.1857879558204294</v>
      </c>
      <c r="K37" s="132">
        <f t="shared" si="2"/>
        <v>8.005198407384118</v>
      </c>
      <c r="L37" s="133">
        <f t="shared" si="3"/>
        <v>99.18597247525588</v>
      </c>
      <c r="M37" s="135"/>
    </row>
    <row r="38" spans="1:13" ht="12" customHeight="1">
      <c r="A38" s="45">
        <v>8001</v>
      </c>
      <c r="B38" s="46" t="s">
        <v>35</v>
      </c>
      <c r="C38" s="134">
        <f>PV_06!J37/1000</f>
        <v>2188.2189776447894</v>
      </c>
      <c r="D38" s="101">
        <f>udv_PV_07!L37/1000</f>
        <v>2374.4002689074973</v>
      </c>
      <c r="E38" s="100">
        <f>niv_PV_07!I37/1000</f>
        <v>2374.4314659075026</v>
      </c>
      <c r="F38" s="101">
        <f>DTD_06!G37/1000</f>
        <v>2293.7990290000002</v>
      </c>
      <c r="G38" s="101">
        <f>udv_DTD_07!G37/1000</f>
        <v>2326.9302464676052</v>
      </c>
      <c r="H38" s="100">
        <f>niv_DTD_07!G37/1000</f>
        <v>2368.128050607572</v>
      </c>
      <c r="I38" s="130">
        <f t="shared" si="0"/>
        <v>8.508348257864817</v>
      </c>
      <c r="J38" s="131">
        <f t="shared" si="1"/>
        <v>1.4443818769096284</v>
      </c>
      <c r="K38" s="132">
        <f t="shared" si="2"/>
        <v>6.963388460019848</v>
      </c>
      <c r="L38" s="133">
        <f t="shared" si="3"/>
        <v>95.0317653294572</v>
      </c>
      <c r="M38" s="135"/>
    </row>
    <row r="39" spans="1:13" ht="12" customHeight="1">
      <c r="A39" s="45">
        <v>8003</v>
      </c>
      <c r="B39" s="46" t="s">
        <v>36</v>
      </c>
      <c r="C39" s="134">
        <f>PV_06!J38/1000</f>
        <v>721.8016519053975</v>
      </c>
      <c r="D39" s="101">
        <f>udv_PV_07!L38/1000</f>
        <v>732.3687311072977</v>
      </c>
      <c r="E39" s="100">
        <f>niv_PV_07!I38/1000</f>
        <v>732.3683571073359</v>
      </c>
      <c r="F39" s="101">
        <f>DTD_06!G38/1000</f>
        <v>707.609147</v>
      </c>
      <c r="G39" s="101">
        <f>udv_DTD_07!G38/1000</f>
        <v>691.4691178500453</v>
      </c>
      <c r="H39" s="100">
        <f>niv_DTD_07!G38/1000</f>
        <v>704.6527477729122</v>
      </c>
      <c r="I39" s="130">
        <f t="shared" si="0"/>
        <v>1.4639865638995664</v>
      </c>
      <c r="J39" s="131">
        <f t="shared" si="1"/>
        <v>-2.280924323601863</v>
      </c>
      <c r="K39" s="132">
        <f t="shared" si="2"/>
        <v>3.832323281385608</v>
      </c>
      <c r="L39" s="133">
        <f t="shared" si="3"/>
        <v>98.50737858799488</v>
      </c>
      <c r="M39" s="135"/>
    </row>
    <row r="40" spans="1:13" ht="12" customHeight="1">
      <c r="A40" s="45">
        <v>8005</v>
      </c>
      <c r="B40" s="46" t="s">
        <v>37</v>
      </c>
      <c r="C40" s="134">
        <f>PV_06!J39/1000</f>
        <v>183.4711537519517</v>
      </c>
      <c r="D40" s="101">
        <f>udv_PV_07!L39/1000</f>
        <v>190.1186985535054</v>
      </c>
      <c r="E40" s="100">
        <f>niv_PV_07!I39/1000</f>
        <v>190.11914155350388</v>
      </c>
      <c r="F40" s="101">
        <f>DTD_06!G39/1000</f>
        <v>178.525642</v>
      </c>
      <c r="G40" s="101">
        <f>udv_DTD_07!G39/1000</f>
        <v>188.05503692407675</v>
      </c>
      <c r="H40" s="100">
        <f>niv_DTD_07!G39/1000</f>
        <v>195.17290006604125</v>
      </c>
      <c r="I40" s="130">
        <f t="shared" si="0"/>
        <v>3.623209788357795</v>
      </c>
      <c r="J40" s="131">
        <f t="shared" si="1"/>
        <v>5.337829802665972</v>
      </c>
      <c r="K40" s="132">
        <f t="shared" si="2"/>
        <v>-1.6277343263291555</v>
      </c>
      <c r="L40" s="133">
        <f t="shared" si="3"/>
        <v>92.32528764156882</v>
      </c>
      <c r="M40" s="135"/>
    </row>
    <row r="41" spans="1:13" ht="12" customHeight="1">
      <c r="A41" s="48">
        <v>8040</v>
      </c>
      <c r="B41" s="49" t="s">
        <v>38</v>
      </c>
      <c r="C41" s="134">
        <f>PV_06!J40/1000</f>
        <v>542.941961734996</v>
      </c>
      <c r="D41" s="101">
        <f>udv_PV_07!L40/1000</f>
        <v>560.1589947054524</v>
      </c>
      <c r="E41" s="100">
        <f>niv_PV_07!I40/1000</f>
        <v>560.1585957054467</v>
      </c>
      <c r="F41" s="108">
        <f>DTD_06!G40/1000</f>
        <v>518.368673</v>
      </c>
      <c r="G41" s="108">
        <f>udv_DTD_07!G40/1000</f>
        <v>569.7131148715728</v>
      </c>
      <c r="H41" s="107">
        <f>niv_DTD_07!G40/1000</f>
        <v>578.4020150672493</v>
      </c>
      <c r="I41" s="130">
        <f t="shared" si="0"/>
        <v>3.1710632413524786</v>
      </c>
      <c r="J41" s="131">
        <f t="shared" si="1"/>
        <v>9.905004786346883</v>
      </c>
      <c r="K41" s="132">
        <f t="shared" si="2"/>
        <v>-6.127056322944579</v>
      </c>
      <c r="L41" s="136">
        <f t="shared" si="3"/>
        <v>91.79003752811074</v>
      </c>
      <c r="M41" s="135"/>
    </row>
    <row r="42" spans="1:12" ht="12" customHeight="1">
      <c r="A42" s="42"/>
      <c r="B42" s="43" t="s">
        <v>48</v>
      </c>
      <c r="C42" s="137">
        <f aca="true" t="shared" si="4" ref="C42:H42">SUM(C6:C41)</f>
        <v>43171.82376998503</v>
      </c>
      <c r="D42" s="138">
        <f t="shared" si="4"/>
        <v>44944.75453198801</v>
      </c>
      <c r="E42" s="139">
        <f t="shared" si="4"/>
        <v>45031.26360098827</v>
      </c>
      <c r="F42" s="108">
        <f t="shared" si="4"/>
        <v>40947.258621999994</v>
      </c>
      <c r="G42" s="140">
        <f t="shared" si="4"/>
        <v>42042.902194716604</v>
      </c>
      <c r="H42" s="140">
        <f t="shared" si="4"/>
        <v>42680.39928792109</v>
      </c>
      <c r="I42" s="141">
        <f t="shared" si="0"/>
        <v>4.106684886533785</v>
      </c>
      <c r="J42" s="142">
        <f>(G42/F42-1)*100</f>
        <v>2.675743406490083</v>
      </c>
      <c r="K42" s="143">
        <f>((D42/C42)/(G42/F42)-1)*100</f>
        <v>1.3936509564665522</v>
      </c>
      <c r="L42" s="136">
        <f>(E42/H42)/($E$42/$H$42)*100</f>
        <v>100</v>
      </c>
    </row>
    <row r="43" spans="1:12" ht="12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</sheetData>
  <sheetProtection/>
  <mergeCells count="3">
    <mergeCell ref="C4:E4"/>
    <mergeCell ref="I4:K4"/>
    <mergeCell ref="F4:H4"/>
  </mergeCells>
  <printOptions/>
  <pageMargins left="0.52" right="0.21" top="0.21" bottom="0.19" header="0.23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4" customWidth="1"/>
    <col min="2" max="2" width="38.8515625" style="4" bestFit="1" customWidth="1"/>
    <col min="3" max="3" width="8.7109375" style="11" customWidth="1"/>
    <col min="4" max="4" width="9.140625" style="11" bestFit="1" customWidth="1"/>
    <col min="5" max="5" width="7.8515625" style="11" bestFit="1" customWidth="1"/>
    <col min="6" max="6" width="8.140625" style="11" customWidth="1"/>
    <col min="7" max="7" width="7.8515625" style="11" bestFit="1" customWidth="1"/>
    <col min="8" max="8" width="9.7109375" style="11" bestFit="1" customWidth="1"/>
    <col min="9" max="9" width="8.140625" style="11" bestFit="1" customWidth="1"/>
    <col min="10" max="10" width="21.421875" style="11" customWidth="1"/>
    <col min="11" max="16384" width="9.140625" style="4" customWidth="1"/>
  </cols>
  <sheetData>
    <row r="1" ht="15.75">
      <c r="A1" s="65" t="s">
        <v>88</v>
      </c>
    </row>
    <row r="2" spans="1:10" ht="12" customHeight="1">
      <c r="A2" s="58" t="s">
        <v>61</v>
      </c>
      <c r="E2" s="3"/>
      <c r="F2" s="3"/>
      <c r="G2" s="3"/>
      <c r="H2" s="2" t="s">
        <v>39</v>
      </c>
      <c r="I2" s="3">
        <v>1.027</v>
      </c>
      <c r="J2" s="2"/>
    </row>
    <row r="3" spans="1:10" ht="12" customHeight="1">
      <c r="A3" s="14"/>
      <c r="E3" s="3"/>
      <c r="F3" s="3"/>
      <c r="G3" s="3"/>
      <c r="H3" s="2"/>
      <c r="I3" s="3"/>
      <c r="J3" s="2"/>
    </row>
    <row r="4" spans="1:10" ht="45">
      <c r="A4" s="17" t="s">
        <v>40</v>
      </c>
      <c r="B4" s="18" t="s">
        <v>1</v>
      </c>
      <c r="C4" s="19" t="s">
        <v>41</v>
      </c>
      <c r="D4" s="19" t="s">
        <v>42</v>
      </c>
      <c r="E4" s="21" t="s">
        <v>43</v>
      </c>
      <c r="F4" s="20" t="s">
        <v>44</v>
      </c>
      <c r="G4" s="19" t="s">
        <v>45</v>
      </c>
      <c r="H4" s="21" t="s">
        <v>46</v>
      </c>
      <c r="I4" s="19" t="s">
        <v>47</v>
      </c>
      <c r="J4" s="27" t="s">
        <v>49</v>
      </c>
    </row>
    <row r="5" spans="1:10" ht="12" customHeight="1">
      <c r="A5" s="40">
        <v>1301</v>
      </c>
      <c r="B5" s="41" t="s">
        <v>3</v>
      </c>
      <c r="C5" s="37">
        <v>2313157.2879999997</v>
      </c>
      <c r="D5" s="37">
        <v>0</v>
      </c>
      <c r="E5" s="38">
        <v>121923.38599999998</v>
      </c>
      <c r="F5" s="39">
        <v>32014.671</v>
      </c>
      <c r="G5" s="37">
        <v>20682.752999999997</v>
      </c>
      <c r="H5" s="38">
        <v>-2103991.2789999996</v>
      </c>
      <c r="I5" s="37">
        <v>0</v>
      </c>
      <c r="J5" s="31">
        <f aca="true" t="shared" si="0" ref="J5:J40">C5+D5+E5-F5-G5-H5-I5</f>
        <v>4486374.528999999</v>
      </c>
    </row>
    <row r="6" spans="1:10" ht="12" customHeight="1">
      <c r="A6" s="40">
        <v>1309</v>
      </c>
      <c r="B6" s="41" t="s">
        <v>4</v>
      </c>
      <c r="C6" s="37">
        <v>1298377.561</v>
      </c>
      <c r="D6" s="37">
        <v>0</v>
      </c>
      <c r="E6" s="38">
        <v>27183.662999999997</v>
      </c>
      <c r="F6" s="39">
        <v>139363.9</v>
      </c>
      <c r="G6" s="37">
        <v>6062.380999999999</v>
      </c>
      <c r="H6" s="38">
        <v>-43331.183999999994</v>
      </c>
      <c r="I6" s="37">
        <v>4055.6229999999996</v>
      </c>
      <c r="J6" s="31">
        <f t="shared" si="0"/>
        <v>1219410.504</v>
      </c>
    </row>
    <row r="7" spans="1:10" ht="12" customHeight="1">
      <c r="A7" s="40">
        <v>1330</v>
      </c>
      <c r="B7" s="41" t="s">
        <v>5</v>
      </c>
      <c r="C7" s="37">
        <v>1257547.122</v>
      </c>
      <c r="D7" s="37">
        <v>0</v>
      </c>
      <c r="E7" s="38">
        <v>20788.534</v>
      </c>
      <c r="F7" s="39">
        <v>185555.27899999998</v>
      </c>
      <c r="G7" s="37">
        <v>3973.4629999999997</v>
      </c>
      <c r="H7" s="38">
        <v>-481012.909</v>
      </c>
      <c r="I7" s="37">
        <v>-1214.9409999999998</v>
      </c>
      <c r="J7" s="31">
        <f t="shared" si="0"/>
        <v>1571034.764</v>
      </c>
    </row>
    <row r="8" spans="1:10" ht="12" customHeight="1">
      <c r="A8" s="40">
        <v>1351</v>
      </c>
      <c r="B8" s="41" t="s">
        <v>6</v>
      </c>
      <c r="C8" s="37">
        <v>632908.2629999999</v>
      </c>
      <c r="D8" s="37">
        <v>0</v>
      </c>
      <c r="E8" s="38">
        <v>6400.263999999999</v>
      </c>
      <c r="F8" s="39">
        <v>38307.1</v>
      </c>
      <c r="G8" s="37">
        <v>537.121</v>
      </c>
      <c r="H8" s="38">
        <v>11608.180999999999</v>
      </c>
      <c r="I8" s="37">
        <v>0</v>
      </c>
      <c r="J8" s="31">
        <f t="shared" si="0"/>
        <v>588856.1249999999</v>
      </c>
    </row>
    <row r="9" spans="1:10" ht="12" customHeight="1">
      <c r="A9" s="40">
        <v>1401</v>
      </c>
      <c r="B9" s="41" t="s">
        <v>7</v>
      </c>
      <c r="C9" s="37">
        <v>639815.865</v>
      </c>
      <c r="D9" s="37">
        <v>0</v>
      </c>
      <c r="E9" s="38">
        <v>13229.813999999998</v>
      </c>
      <c r="F9" s="39">
        <v>42838.223999999995</v>
      </c>
      <c r="G9" s="37">
        <v>0</v>
      </c>
      <c r="H9" s="38">
        <v>-77360.829</v>
      </c>
      <c r="I9" s="37">
        <v>-5270.563999999999</v>
      </c>
      <c r="J9" s="31">
        <f t="shared" si="0"/>
        <v>692838.848</v>
      </c>
    </row>
    <row r="10" spans="1:10" ht="12" customHeight="1">
      <c r="A10" s="40">
        <v>1501</v>
      </c>
      <c r="B10" s="41" t="s">
        <v>8</v>
      </c>
      <c r="C10" s="37">
        <v>1643090.1109999998</v>
      </c>
      <c r="D10" s="37">
        <v>3904.6539999999995</v>
      </c>
      <c r="E10" s="38">
        <v>27024.478</v>
      </c>
      <c r="F10" s="39">
        <v>1379.261</v>
      </c>
      <c r="G10" s="37">
        <v>1111.214</v>
      </c>
      <c r="H10" s="38">
        <v>90192.16699999999</v>
      </c>
      <c r="I10" s="37">
        <v>-53183.19499999999</v>
      </c>
      <c r="J10" s="31">
        <f t="shared" si="0"/>
        <v>1634519.796</v>
      </c>
    </row>
    <row r="11" spans="1:10" ht="12" customHeight="1">
      <c r="A11" s="40">
        <v>1502</v>
      </c>
      <c r="B11" s="41" t="s">
        <v>9</v>
      </c>
      <c r="C11" s="37">
        <v>1417004.2769999998</v>
      </c>
      <c r="D11" s="37">
        <v>3796.8189999999995</v>
      </c>
      <c r="E11" s="38">
        <v>23407.384</v>
      </c>
      <c r="F11" s="39">
        <v>2209.0769999999998</v>
      </c>
      <c r="G11" s="37">
        <v>0</v>
      </c>
      <c r="H11" s="38">
        <v>108421.41699999999</v>
      </c>
      <c r="I11" s="37">
        <v>-18680.103</v>
      </c>
      <c r="J11" s="31">
        <f t="shared" si="0"/>
        <v>1352258.0889999997</v>
      </c>
    </row>
    <row r="12" spans="1:10" ht="12" customHeight="1">
      <c r="A12" s="40">
        <v>1516</v>
      </c>
      <c r="B12" s="41" t="s">
        <v>10</v>
      </c>
      <c r="C12" s="37">
        <v>2067025.4409999999</v>
      </c>
      <c r="D12" s="37">
        <v>4839.223999999999</v>
      </c>
      <c r="E12" s="38">
        <v>32094.777</v>
      </c>
      <c r="F12" s="39">
        <v>1323.8029999999999</v>
      </c>
      <c r="G12" s="37">
        <v>95.511</v>
      </c>
      <c r="H12" s="38">
        <v>146963</v>
      </c>
      <c r="I12" s="37">
        <v>73456</v>
      </c>
      <c r="J12" s="31">
        <f t="shared" si="0"/>
        <v>1882121.128</v>
      </c>
    </row>
    <row r="13" spans="1:10" ht="12" customHeight="1">
      <c r="A13" s="40">
        <v>2000</v>
      </c>
      <c r="B13" s="41" t="s">
        <v>11</v>
      </c>
      <c r="C13" s="37">
        <v>2030048.3059999999</v>
      </c>
      <c r="D13" s="37">
        <v>1180875.41</v>
      </c>
      <c r="E13" s="38">
        <v>248456.97499999998</v>
      </c>
      <c r="F13" s="39">
        <v>0</v>
      </c>
      <c r="G13" s="37">
        <v>36946.325</v>
      </c>
      <c r="H13" s="38">
        <v>1218558.0939999998</v>
      </c>
      <c r="I13" s="37">
        <v>0</v>
      </c>
      <c r="J13" s="31">
        <f t="shared" si="0"/>
        <v>2203876.272</v>
      </c>
    </row>
    <row r="14" spans="1:10" ht="12" customHeight="1">
      <c r="A14" s="40">
        <v>4001</v>
      </c>
      <c r="B14" s="41" t="s">
        <v>15</v>
      </c>
      <c r="C14" s="37">
        <v>474752.317</v>
      </c>
      <c r="D14" s="37">
        <v>0</v>
      </c>
      <c r="E14" s="38">
        <v>0</v>
      </c>
      <c r="F14" s="39">
        <v>0</v>
      </c>
      <c r="G14" s="37">
        <v>2429.8819999999996</v>
      </c>
      <c r="H14" s="38">
        <v>159512.61299999998</v>
      </c>
      <c r="I14" s="37">
        <v>0</v>
      </c>
      <c r="J14" s="31">
        <f t="shared" si="0"/>
        <v>312809.82200000004</v>
      </c>
    </row>
    <row r="15" spans="1:10" ht="12" customHeight="1">
      <c r="A15" s="40">
        <v>2501</v>
      </c>
      <c r="B15" s="41" t="s">
        <v>12</v>
      </c>
      <c r="C15" s="37">
        <v>1689246.572</v>
      </c>
      <c r="D15" s="37">
        <v>98727.564</v>
      </c>
      <c r="E15" s="38">
        <v>16024.280999999999</v>
      </c>
      <c r="F15" s="39">
        <v>0</v>
      </c>
      <c r="G15" s="37">
        <v>10637.666</v>
      </c>
      <c r="H15" s="38">
        <v>138828.83299999998</v>
      </c>
      <c r="I15" s="37">
        <v>1001.325</v>
      </c>
      <c r="J15" s="31">
        <f t="shared" si="0"/>
        <v>1653530.593</v>
      </c>
    </row>
    <row r="16" spans="1:10" ht="12" customHeight="1">
      <c r="A16" s="40">
        <v>3000</v>
      </c>
      <c r="B16" s="41" t="s">
        <v>13</v>
      </c>
      <c r="C16" s="37">
        <v>2007409.1179999998</v>
      </c>
      <c r="D16" s="37">
        <v>18835.18</v>
      </c>
      <c r="E16" s="38">
        <v>18274.438</v>
      </c>
      <c r="F16" s="39">
        <v>0</v>
      </c>
      <c r="G16" s="37">
        <v>2032.4329999999998</v>
      </c>
      <c r="H16" s="38">
        <v>27889.211999999996</v>
      </c>
      <c r="I16" s="37">
        <v>-174.59</v>
      </c>
      <c r="J16" s="31">
        <f t="shared" si="0"/>
        <v>2014771.6809999999</v>
      </c>
    </row>
    <row r="17" spans="1:10" ht="12" customHeight="1">
      <c r="A17" s="40">
        <v>3500</v>
      </c>
      <c r="B17" s="41" t="s">
        <v>14</v>
      </c>
      <c r="C17" s="37">
        <v>1797287.9989999998</v>
      </c>
      <c r="D17" s="37">
        <v>12085.735999999999</v>
      </c>
      <c r="E17" s="38">
        <v>21439.652</v>
      </c>
      <c r="F17" s="39">
        <v>0</v>
      </c>
      <c r="G17" s="37">
        <v>1324.83</v>
      </c>
      <c r="H17" s="38">
        <v>87939.95599999999</v>
      </c>
      <c r="I17" s="37">
        <v>-163.29299999999998</v>
      </c>
      <c r="J17" s="31">
        <f t="shared" si="0"/>
        <v>1741711.8939999999</v>
      </c>
    </row>
    <row r="18" spans="1:10" ht="12" customHeight="1">
      <c r="A18" s="40">
        <v>4202</v>
      </c>
      <c r="B18" s="41" t="s">
        <v>16</v>
      </c>
      <c r="C18" s="37">
        <v>3024995.636</v>
      </c>
      <c r="D18" s="37">
        <v>5102.1359999999995</v>
      </c>
      <c r="E18" s="38">
        <v>-33526.41499999999</v>
      </c>
      <c r="F18" s="39">
        <v>12015.9</v>
      </c>
      <c r="G18" s="37">
        <v>65586.27399999999</v>
      </c>
      <c r="H18" s="38">
        <v>-486476.54899999994</v>
      </c>
      <c r="I18" s="37">
        <v>20779.290999999997</v>
      </c>
      <c r="J18" s="31">
        <f t="shared" si="0"/>
        <v>3384666.4409999996</v>
      </c>
    </row>
    <row r="19" spans="1:10" ht="12" customHeight="1">
      <c r="A19" s="40">
        <v>4212</v>
      </c>
      <c r="B19" s="41" t="s">
        <v>17</v>
      </c>
      <c r="C19" s="37">
        <v>1071146.622</v>
      </c>
      <c r="D19" s="37">
        <v>1049.5939999999998</v>
      </c>
      <c r="E19" s="38">
        <v>13454.726999999999</v>
      </c>
      <c r="F19" s="39">
        <v>1832.168</v>
      </c>
      <c r="G19" s="37">
        <v>17643.86</v>
      </c>
      <c r="H19" s="38">
        <v>69605.95199999999</v>
      </c>
      <c r="I19" s="37">
        <v>-22611.459</v>
      </c>
      <c r="J19" s="31">
        <f t="shared" si="0"/>
        <v>1019180.4219999998</v>
      </c>
    </row>
    <row r="20" spans="1:10" ht="12" customHeight="1">
      <c r="A20" s="40">
        <v>5001</v>
      </c>
      <c r="B20" s="41" t="s">
        <v>18</v>
      </c>
      <c r="C20" s="37">
        <v>810663.477</v>
      </c>
      <c r="D20" s="37">
        <v>21084.31</v>
      </c>
      <c r="E20" s="38">
        <v>34914.918999999994</v>
      </c>
      <c r="F20" s="39">
        <v>0</v>
      </c>
      <c r="G20" s="37">
        <v>3991.9489999999996</v>
      </c>
      <c r="H20" s="38">
        <v>58392.138999999996</v>
      </c>
      <c r="I20" s="37">
        <v>23029.447999999997</v>
      </c>
      <c r="J20" s="31">
        <f t="shared" si="0"/>
        <v>781249.17</v>
      </c>
    </row>
    <row r="21" spans="1:10" ht="12" customHeight="1">
      <c r="A21" s="40">
        <v>5002</v>
      </c>
      <c r="B21" s="41" t="s">
        <v>19</v>
      </c>
      <c r="C21" s="37">
        <v>294808.566</v>
      </c>
      <c r="D21" s="37">
        <v>13575.912999999999</v>
      </c>
      <c r="E21" s="38">
        <v>15340.298999999999</v>
      </c>
      <c r="F21" s="39">
        <v>0</v>
      </c>
      <c r="G21" s="37">
        <v>1933.841</v>
      </c>
      <c r="H21" s="38">
        <v>21394.464</v>
      </c>
      <c r="I21" s="37">
        <v>-18078.281</v>
      </c>
      <c r="J21" s="31">
        <f t="shared" si="0"/>
        <v>318474.754</v>
      </c>
    </row>
    <row r="22" spans="1:10" ht="12" customHeight="1">
      <c r="A22" s="40">
        <v>5003</v>
      </c>
      <c r="B22" s="41" t="s">
        <v>20</v>
      </c>
      <c r="C22" s="37">
        <v>54745.261999999995</v>
      </c>
      <c r="D22" s="37">
        <v>1712.0089999999998</v>
      </c>
      <c r="E22" s="38">
        <v>2281.9939999999997</v>
      </c>
      <c r="F22" s="39">
        <v>0</v>
      </c>
      <c r="G22" s="37">
        <v>102.7</v>
      </c>
      <c r="H22" s="38">
        <v>4413.018999999999</v>
      </c>
      <c r="I22" s="37">
        <v>-1912.274</v>
      </c>
      <c r="J22" s="31">
        <f t="shared" si="0"/>
        <v>56135.81999999999</v>
      </c>
    </row>
    <row r="23" spans="1:10" ht="12" customHeight="1">
      <c r="A23" s="40">
        <v>5004</v>
      </c>
      <c r="B23" s="41" t="s">
        <v>21</v>
      </c>
      <c r="C23" s="37">
        <v>421876.19499999995</v>
      </c>
      <c r="D23" s="37">
        <v>11405.862</v>
      </c>
      <c r="E23" s="38">
        <v>11531.155999999999</v>
      </c>
      <c r="F23" s="39">
        <v>0</v>
      </c>
      <c r="G23" s="37">
        <v>1030.081</v>
      </c>
      <c r="H23" s="38">
        <v>15917.472999999998</v>
      </c>
      <c r="I23" s="37">
        <v>-575.12</v>
      </c>
      <c r="J23" s="31">
        <f t="shared" si="0"/>
        <v>428440.779</v>
      </c>
    </row>
    <row r="24" spans="1:10" ht="12" customHeight="1">
      <c r="A24" s="40">
        <v>5501</v>
      </c>
      <c r="B24" s="41" t="s">
        <v>22</v>
      </c>
      <c r="C24" s="37">
        <v>1421908.2019999998</v>
      </c>
      <c r="D24" s="37">
        <v>15985.255</v>
      </c>
      <c r="E24" s="38">
        <v>49796.149</v>
      </c>
      <c r="F24" s="39">
        <v>3092.2969999999996</v>
      </c>
      <c r="G24" s="37">
        <v>1896.869</v>
      </c>
      <c r="H24" s="38">
        <v>115819.92499999999</v>
      </c>
      <c r="I24" s="37">
        <v>986.9469999999999</v>
      </c>
      <c r="J24" s="31">
        <f t="shared" si="0"/>
        <v>1365893.5679999997</v>
      </c>
    </row>
    <row r="25" spans="1:10" ht="12" customHeight="1">
      <c r="A25" s="40">
        <v>6004</v>
      </c>
      <c r="B25" s="41" t="s">
        <v>23</v>
      </c>
      <c r="C25" s="37">
        <v>59519.784999999996</v>
      </c>
      <c r="D25" s="37">
        <v>0</v>
      </c>
      <c r="E25" s="38">
        <v>1854.762</v>
      </c>
      <c r="F25" s="39">
        <v>0</v>
      </c>
      <c r="G25" s="37">
        <v>0</v>
      </c>
      <c r="H25" s="38">
        <v>-16178.330999999998</v>
      </c>
      <c r="I25" s="37">
        <v>-17574.023999999998</v>
      </c>
      <c r="J25" s="31">
        <f t="shared" si="0"/>
        <v>95126.902</v>
      </c>
    </row>
    <row r="26" spans="1:10" ht="12" customHeight="1">
      <c r="A26" s="40">
        <v>6007</v>
      </c>
      <c r="B26" s="41" t="s">
        <v>25</v>
      </c>
      <c r="C26" s="37">
        <v>842730.5249999999</v>
      </c>
      <c r="D26" s="37">
        <v>0</v>
      </c>
      <c r="E26" s="38">
        <v>25564.084</v>
      </c>
      <c r="F26" s="39">
        <v>8136.920999999999</v>
      </c>
      <c r="G26" s="37">
        <v>2707.1719999999996</v>
      </c>
      <c r="H26" s="38">
        <v>-119423.66799999999</v>
      </c>
      <c r="I26" s="37">
        <v>-13428.025</v>
      </c>
      <c r="J26" s="31">
        <f t="shared" si="0"/>
        <v>990302.2089999999</v>
      </c>
    </row>
    <row r="27" spans="1:10" ht="12" customHeight="1">
      <c r="A27" s="40">
        <v>6008</v>
      </c>
      <c r="B27" s="41" t="s">
        <v>26</v>
      </c>
      <c r="C27" s="37">
        <v>929589.05</v>
      </c>
      <c r="D27" s="37">
        <v>0</v>
      </c>
      <c r="E27" s="38">
        <v>27422.953999999998</v>
      </c>
      <c r="F27" s="39">
        <v>4322.643</v>
      </c>
      <c r="G27" s="37">
        <v>3954.977</v>
      </c>
      <c r="H27" s="38">
        <v>-22742.914999999997</v>
      </c>
      <c r="I27" s="37">
        <v>43059.028999999995</v>
      </c>
      <c r="J27" s="31">
        <f t="shared" si="0"/>
        <v>928418.2700000001</v>
      </c>
    </row>
    <row r="28" spans="1:10" ht="12" customHeight="1">
      <c r="A28" s="40">
        <v>6006</v>
      </c>
      <c r="B28" s="41" t="s">
        <v>24</v>
      </c>
      <c r="C28" s="37">
        <v>504039.27599999995</v>
      </c>
      <c r="D28" s="37">
        <v>0</v>
      </c>
      <c r="E28" s="38">
        <v>15358.784999999998</v>
      </c>
      <c r="F28" s="39">
        <v>18659.563</v>
      </c>
      <c r="G28" s="37">
        <v>522.7429999999999</v>
      </c>
      <c r="H28" s="38">
        <v>-60515.97499999999</v>
      </c>
      <c r="I28" s="37">
        <v>2635.2819999999997</v>
      </c>
      <c r="J28" s="31">
        <f t="shared" si="0"/>
        <v>558096.4479999999</v>
      </c>
    </row>
    <row r="29" spans="1:10" ht="12" customHeight="1">
      <c r="A29" s="40">
        <v>6014</v>
      </c>
      <c r="B29" s="41" t="s">
        <v>27</v>
      </c>
      <c r="C29" s="37">
        <v>-3326.4529999999995</v>
      </c>
      <c r="D29" s="37">
        <v>0</v>
      </c>
      <c r="E29" s="38">
        <v>113.99699999999999</v>
      </c>
      <c r="F29" s="39">
        <v>0</v>
      </c>
      <c r="G29" s="37">
        <v>0</v>
      </c>
      <c r="H29" s="38">
        <v>-44958.979</v>
      </c>
      <c r="I29" s="37">
        <v>-2800.629</v>
      </c>
      <c r="J29" s="31">
        <f t="shared" si="0"/>
        <v>44547.152</v>
      </c>
    </row>
    <row r="30" spans="1:10" ht="12" customHeight="1">
      <c r="A30" s="40">
        <v>6501</v>
      </c>
      <c r="B30" s="41" t="s">
        <v>28</v>
      </c>
      <c r="C30" s="37">
        <v>1668286.5289999999</v>
      </c>
      <c r="D30" s="37">
        <v>3227.861</v>
      </c>
      <c r="E30" s="38">
        <v>67630.004</v>
      </c>
      <c r="F30" s="39">
        <v>0</v>
      </c>
      <c r="G30" s="37">
        <v>6643.663</v>
      </c>
      <c r="H30" s="38">
        <v>156729.443</v>
      </c>
      <c r="I30" s="37">
        <v>0</v>
      </c>
      <c r="J30" s="31">
        <f t="shared" si="0"/>
        <v>1575771.288</v>
      </c>
    </row>
    <row r="31" spans="1:10" ht="12" customHeight="1">
      <c r="A31" s="40">
        <v>7002</v>
      </c>
      <c r="B31" s="41" t="s">
        <v>29</v>
      </c>
      <c r="C31" s="37">
        <v>474651.671</v>
      </c>
      <c r="D31" s="37">
        <v>2644.5249999999996</v>
      </c>
      <c r="E31" s="38">
        <v>28346.227</v>
      </c>
      <c r="F31" s="39">
        <v>5010.732999999999</v>
      </c>
      <c r="G31" s="37">
        <v>5019.976</v>
      </c>
      <c r="H31" s="38">
        <v>-46097.922</v>
      </c>
      <c r="I31" s="37">
        <v>33238.854999999996</v>
      </c>
      <c r="J31" s="31">
        <f t="shared" si="0"/>
        <v>508470.78099999996</v>
      </c>
    </row>
    <row r="32" spans="1:10" ht="12" customHeight="1">
      <c r="A32" s="40">
        <v>7003</v>
      </c>
      <c r="B32" s="41" t="s">
        <v>30</v>
      </c>
      <c r="C32" s="37">
        <v>2209845.196</v>
      </c>
      <c r="D32" s="37">
        <v>12655.721</v>
      </c>
      <c r="E32" s="38">
        <v>57099.14599999999</v>
      </c>
      <c r="F32" s="39">
        <v>0</v>
      </c>
      <c r="G32" s="37">
        <v>35645.115999999995</v>
      </c>
      <c r="H32" s="38">
        <v>-567259.342</v>
      </c>
      <c r="I32" s="37">
        <v>0</v>
      </c>
      <c r="J32" s="31">
        <f t="shared" si="0"/>
        <v>2811214.289</v>
      </c>
    </row>
    <row r="33" spans="1:10" ht="12" customHeight="1">
      <c r="A33" s="40">
        <v>7005</v>
      </c>
      <c r="B33" s="41" t="s">
        <v>31</v>
      </c>
      <c r="C33" s="37">
        <v>777951.4729999999</v>
      </c>
      <c r="D33" s="37">
        <v>4394.532999999999</v>
      </c>
      <c r="E33" s="38">
        <v>36918.596</v>
      </c>
      <c r="F33" s="39">
        <v>9639.421999999999</v>
      </c>
      <c r="G33" s="37">
        <v>8472.75</v>
      </c>
      <c r="H33" s="38">
        <v>4786.847</v>
      </c>
      <c r="I33" s="37">
        <v>-16844.854</v>
      </c>
      <c r="J33" s="31">
        <f t="shared" si="0"/>
        <v>813210.437</v>
      </c>
    </row>
    <row r="34" spans="1:10" ht="12" customHeight="1">
      <c r="A34" s="40">
        <v>7026</v>
      </c>
      <c r="B34" s="41" t="s">
        <v>32</v>
      </c>
      <c r="C34" s="37">
        <v>1085249.386</v>
      </c>
      <c r="D34" s="37">
        <v>6521.45</v>
      </c>
      <c r="E34" s="38">
        <v>72322.367</v>
      </c>
      <c r="F34" s="39">
        <v>0</v>
      </c>
      <c r="G34" s="37">
        <v>7439.588</v>
      </c>
      <c r="H34" s="38">
        <v>-538013.463</v>
      </c>
      <c r="I34" s="37">
        <v>25376.142999999996</v>
      </c>
      <c r="J34" s="31">
        <f t="shared" si="0"/>
        <v>1669290.935</v>
      </c>
    </row>
    <row r="35" spans="1:10" ht="12" customHeight="1">
      <c r="A35" s="40">
        <v>7601</v>
      </c>
      <c r="B35" s="41" t="s">
        <v>33</v>
      </c>
      <c r="C35" s="37">
        <v>1342944.2259999998</v>
      </c>
      <c r="D35" s="37">
        <v>6024.382</v>
      </c>
      <c r="E35" s="38">
        <v>34588.333</v>
      </c>
      <c r="F35" s="39">
        <v>0</v>
      </c>
      <c r="G35" s="37">
        <v>1850.6539999999998</v>
      </c>
      <c r="H35" s="38">
        <v>75601.578</v>
      </c>
      <c r="I35" s="37">
        <v>5441.045999999999</v>
      </c>
      <c r="J35" s="31">
        <f t="shared" si="0"/>
        <v>1300663.6629999997</v>
      </c>
    </row>
    <row r="36" spans="1:10" ht="12" customHeight="1">
      <c r="A36" s="40">
        <v>7603</v>
      </c>
      <c r="B36" s="41" t="s">
        <v>34</v>
      </c>
      <c r="C36" s="37">
        <v>359447.946</v>
      </c>
      <c r="D36" s="37">
        <v>1552.8239999999998</v>
      </c>
      <c r="E36" s="38">
        <v>10061.518999999998</v>
      </c>
      <c r="F36" s="39">
        <v>0</v>
      </c>
      <c r="G36" s="37">
        <v>877.0579999999999</v>
      </c>
      <c r="H36" s="38">
        <v>23759.644999999997</v>
      </c>
      <c r="I36" s="37">
        <v>-8804.471</v>
      </c>
      <c r="J36" s="31">
        <f t="shared" si="0"/>
        <v>355230.057</v>
      </c>
    </row>
    <row r="37" spans="1:10" ht="12" customHeight="1">
      <c r="A37" s="40">
        <v>8001</v>
      </c>
      <c r="B37" s="41" t="s">
        <v>35</v>
      </c>
      <c r="C37" s="22">
        <v>2609481.706</v>
      </c>
      <c r="D37" s="22">
        <v>29342.416999999998</v>
      </c>
      <c r="E37" s="6">
        <v>81103.21699999999</v>
      </c>
      <c r="F37" s="7">
        <v>0</v>
      </c>
      <c r="G37" s="22">
        <v>19550.999</v>
      </c>
      <c r="H37" s="6">
        <v>139103.042</v>
      </c>
      <c r="I37" s="22">
        <v>69127.37</v>
      </c>
      <c r="J37" s="31">
        <f t="shared" si="0"/>
        <v>2492145.929</v>
      </c>
    </row>
    <row r="38" spans="1:10" ht="12" customHeight="1">
      <c r="A38" s="40">
        <v>8003</v>
      </c>
      <c r="B38" s="41" t="s">
        <v>36</v>
      </c>
      <c r="C38" s="22">
        <v>806100.516</v>
      </c>
      <c r="D38" s="22">
        <v>9831.471</v>
      </c>
      <c r="E38" s="6">
        <v>26986.479</v>
      </c>
      <c r="F38" s="7">
        <v>0</v>
      </c>
      <c r="G38" s="22">
        <v>1481.9609999999998</v>
      </c>
      <c r="H38" s="6">
        <v>44799.793999999994</v>
      </c>
      <c r="I38" s="22">
        <v>69971.564</v>
      </c>
      <c r="J38" s="31">
        <f t="shared" si="0"/>
        <v>726665.147</v>
      </c>
    </row>
    <row r="39" spans="1:10" ht="12" customHeight="1">
      <c r="A39" s="40">
        <v>8005</v>
      </c>
      <c r="B39" s="41" t="s">
        <v>37</v>
      </c>
      <c r="C39" s="22">
        <v>250450.38199999998</v>
      </c>
      <c r="D39" s="22">
        <v>2995.7589999999996</v>
      </c>
      <c r="E39" s="6">
        <v>4076.1629999999996</v>
      </c>
      <c r="F39" s="7">
        <v>0</v>
      </c>
      <c r="G39" s="22">
        <v>1651.416</v>
      </c>
      <c r="H39" s="6">
        <v>7463.208999999999</v>
      </c>
      <c r="I39" s="22">
        <v>69457.037</v>
      </c>
      <c r="J39" s="31">
        <f t="shared" si="0"/>
        <v>178950.642</v>
      </c>
    </row>
    <row r="40" spans="1:10" ht="12" customHeight="1">
      <c r="A40" s="42">
        <v>8040</v>
      </c>
      <c r="B40" s="43" t="s">
        <v>38</v>
      </c>
      <c r="C40" s="24">
        <v>310523.72</v>
      </c>
      <c r="D40" s="24">
        <v>3442.504</v>
      </c>
      <c r="E40" s="9">
        <v>3968.3279999999995</v>
      </c>
      <c r="F40" s="10">
        <v>0</v>
      </c>
      <c r="G40" s="24">
        <v>1671.956</v>
      </c>
      <c r="H40" s="9">
        <v>5054.893999999999</v>
      </c>
      <c r="I40" s="24">
        <v>-208555.971</v>
      </c>
      <c r="J40" s="30">
        <f t="shared" si="0"/>
        <v>519763.67299999995</v>
      </c>
    </row>
    <row r="41" spans="1:10" ht="12" customHeight="1">
      <c r="A41" s="44"/>
      <c r="B41" s="43" t="s">
        <v>48</v>
      </c>
      <c r="C41" s="24">
        <f aca="true" t="shared" si="1" ref="C41:J41">SUM(C5:C40)</f>
        <v>40595299.133999996</v>
      </c>
      <c r="D41" s="24">
        <f t="shared" si="1"/>
        <v>1475613.1129999994</v>
      </c>
      <c r="E41" s="9">
        <f t="shared" si="1"/>
        <v>1163455.4359999995</v>
      </c>
      <c r="F41" s="10">
        <f t="shared" si="1"/>
        <v>505700.962</v>
      </c>
      <c r="G41" s="24">
        <f t="shared" si="1"/>
        <v>275509.18200000003</v>
      </c>
      <c r="H41" s="9">
        <f t="shared" si="1"/>
        <v>-1874608.4480000003</v>
      </c>
      <c r="I41" s="24">
        <f t="shared" si="1"/>
        <v>51743.166</v>
      </c>
      <c r="J41" s="30">
        <f t="shared" si="1"/>
        <v>44276022.82099999</v>
      </c>
    </row>
    <row r="42" spans="1:10" ht="12">
      <c r="A42" s="55"/>
      <c r="B42" s="55"/>
      <c r="C42" s="6"/>
      <c r="D42" s="6"/>
      <c r="E42" s="6"/>
      <c r="F42" s="6"/>
      <c r="G42" s="6"/>
      <c r="H42" s="6"/>
      <c r="I42" s="6"/>
      <c r="J42" s="6"/>
    </row>
    <row r="43" ht="12">
      <c r="C43" s="66"/>
    </row>
  </sheetData>
  <sheetProtection/>
  <printOptions/>
  <pageMargins left="0.75" right="0.75" top="0.33" bottom="0.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C1" sqref="A1:IV16384"/>
    </sheetView>
  </sheetViews>
  <sheetFormatPr defaultColWidth="9.140625" defaultRowHeight="12.75"/>
  <cols>
    <col min="1" max="1" width="8.8515625" style="69" customWidth="1"/>
    <col min="2" max="2" width="38.8515625" style="4" bestFit="1" customWidth="1"/>
    <col min="3" max="3" width="8.7109375" style="11" customWidth="1"/>
    <col min="4" max="5" width="9.140625" style="11" customWidth="1"/>
    <col min="6" max="6" width="7.8515625" style="11" bestFit="1" customWidth="1"/>
    <col min="7" max="7" width="7.8515625" style="11" customWidth="1"/>
    <col min="8" max="8" width="8.140625" style="11" customWidth="1"/>
    <col min="9" max="9" width="7.8515625" style="11" bestFit="1" customWidth="1"/>
    <col min="10" max="10" width="9.7109375" style="11" bestFit="1" customWidth="1"/>
    <col min="11" max="11" width="9.7109375" style="11" customWidth="1"/>
    <col min="12" max="12" width="8.140625" style="11" bestFit="1" customWidth="1"/>
    <col min="13" max="13" width="18.140625" style="11" customWidth="1"/>
    <col min="14" max="14" width="17.7109375" style="4" customWidth="1"/>
    <col min="15" max="16384" width="9.140625" style="4" customWidth="1"/>
  </cols>
  <sheetData>
    <row r="1" ht="15.75">
      <c r="A1" s="65" t="s">
        <v>88</v>
      </c>
    </row>
    <row r="2" spans="1:13" ht="12.75">
      <c r="A2" s="14" t="s">
        <v>60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12.75">
      <c r="A3" s="26" t="s">
        <v>83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4" ht="56.25">
      <c r="A4" s="17" t="s">
        <v>40</v>
      </c>
      <c r="B4" s="18" t="s">
        <v>1</v>
      </c>
      <c r="C4" s="19" t="s">
        <v>41</v>
      </c>
      <c r="D4" s="20" t="s">
        <v>42</v>
      </c>
      <c r="E4" s="27" t="s">
        <v>79</v>
      </c>
      <c r="F4" s="21" t="s">
        <v>43</v>
      </c>
      <c r="G4" s="27" t="s">
        <v>80</v>
      </c>
      <c r="H4" s="19" t="s">
        <v>44</v>
      </c>
      <c r="I4" s="19" t="s">
        <v>45</v>
      </c>
      <c r="J4" s="20" t="s">
        <v>46</v>
      </c>
      <c r="K4" s="27" t="s">
        <v>81</v>
      </c>
      <c r="L4" s="19" t="s">
        <v>47</v>
      </c>
      <c r="M4" s="19" t="s">
        <v>49</v>
      </c>
      <c r="N4" s="19" t="s">
        <v>82</v>
      </c>
    </row>
    <row r="5" spans="1:15" ht="12" customHeight="1">
      <c r="A5" s="45">
        <v>1301</v>
      </c>
      <c r="B5" s="46" t="s">
        <v>3</v>
      </c>
      <c r="C5" s="22">
        <v>3118488</v>
      </c>
      <c r="D5" s="7">
        <v>135050</v>
      </c>
      <c r="E5" s="31">
        <v>-6246.99567383292</v>
      </c>
      <c r="F5" s="6">
        <v>40181</v>
      </c>
      <c r="G5" s="31">
        <v>15891.204485400842</v>
      </c>
      <c r="H5" s="22">
        <v>0</v>
      </c>
      <c r="I5" s="22">
        <v>18645</v>
      </c>
      <c r="J5" s="7">
        <v>-1380800</v>
      </c>
      <c r="K5" s="31">
        <v>0</v>
      </c>
      <c r="L5" s="22">
        <v>0</v>
      </c>
      <c r="M5" s="22">
        <f aca="true" t="shared" si="0" ref="M5:M40">C5+D5+F5-H5-I5-J5-L5</f>
        <v>4655874</v>
      </c>
      <c r="N5" s="50">
        <f>+M5+E5+G5-K5</f>
        <v>4665518.208811568</v>
      </c>
      <c r="O5" s="55"/>
    </row>
    <row r="6" spans="1:15" ht="12" customHeight="1">
      <c r="A6" s="45">
        <v>1309</v>
      </c>
      <c r="B6" s="46" t="s">
        <v>4</v>
      </c>
      <c r="C6" s="22">
        <v>1311722</v>
      </c>
      <c r="D6" s="7">
        <v>17416</v>
      </c>
      <c r="E6" s="31">
        <v>-1755.5230728289844</v>
      </c>
      <c r="F6" s="6">
        <v>19659</v>
      </c>
      <c r="G6" s="31">
        <v>-3905.3753594390473</v>
      </c>
      <c r="H6" s="22">
        <v>0</v>
      </c>
      <c r="I6" s="22">
        <v>4583</v>
      </c>
      <c r="J6" s="7">
        <v>33709</v>
      </c>
      <c r="K6" s="31">
        <v>0</v>
      </c>
      <c r="L6" s="22">
        <v>4433</v>
      </c>
      <c r="M6" s="22">
        <f t="shared" si="0"/>
        <v>1306072</v>
      </c>
      <c r="N6" s="50">
        <f aca="true" t="shared" si="1" ref="N6:N40">+M6+E6+G6-K6</f>
        <v>1300411.101567732</v>
      </c>
      <c r="O6" s="55"/>
    </row>
    <row r="7" spans="1:15" ht="12" customHeight="1">
      <c r="A7" s="45">
        <v>1330</v>
      </c>
      <c r="B7" s="46" t="s">
        <v>5</v>
      </c>
      <c r="C7" s="22">
        <v>1486446</v>
      </c>
      <c r="D7" s="7">
        <v>20803</v>
      </c>
      <c r="E7" s="31">
        <v>-2070.202122832852</v>
      </c>
      <c r="F7" s="6">
        <v>15321</v>
      </c>
      <c r="G7" s="31">
        <v>3260.5967121510075</v>
      </c>
      <c r="H7" s="22">
        <v>0</v>
      </c>
      <c r="I7" s="22">
        <v>193</v>
      </c>
      <c r="J7" s="7">
        <v>-46388</v>
      </c>
      <c r="K7" s="31">
        <v>0</v>
      </c>
      <c r="L7" s="22">
        <v>-1677</v>
      </c>
      <c r="M7" s="22">
        <f t="shared" si="0"/>
        <v>1570442</v>
      </c>
      <c r="N7" s="50">
        <f>+M7+E7+G7-K7</f>
        <v>1571632.3945893182</v>
      </c>
      <c r="O7" s="55"/>
    </row>
    <row r="8" spans="1:15" ht="12" customHeight="1">
      <c r="A8" s="45">
        <v>1351</v>
      </c>
      <c r="B8" s="46" t="s">
        <v>6</v>
      </c>
      <c r="C8" s="22">
        <v>596605</v>
      </c>
      <c r="D8" s="7">
        <v>1354</v>
      </c>
      <c r="E8" s="31">
        <v>-753.3591172028758</v>
      </c>
      <c r="F8" s="6">
        <v>7599</v>
      </c>
      <c r="G8" s="31">
        <v>6765.823292155808</v>
      </c>
      <c r="H8" s="22">
        <v>1321</v>
      </c>
      <c r="I8" s="22">
        <v>950</v>
      </c>
      <c r="J8" s="7">
        <v>14314</v>
      </c>
      <c r="K8" s="31">
        <v>0</v>
      </c>
      <c r="L8" s="22">
        <v>0</v>
      </c>
      <c r="M8" s="22">
        <f>C8+D8+F8-H8-I8-J8-L8</f>
        <v>588973</v>
      </c>
      <c r="N8" s="50">
        <f t="shared" si="1"/>
        <v>594985.4641749528</v>
      </c>
      <c r="O8" s="55"/>
    </row>
    <row r="9" spans="1:15" ht="12" customHeight="1">
      <c r="A9" s="45">
        <v>1401</v>
      </c>
      <c r="B9" s="46" t="s">
        <v>7</v>
      </c>
      <c r="C9" s="22">
        <v>675554</v>
      </c>
      <c r="D9" s="7">
        <v>7976</v>
      </c>
      <c r="E9" s="31">
        <v>-907.564563765156</v>
      </c>
      <c r="F9" s="6">
        <v>8607</v>
      </c>
      <c r="G9" s="31">
        <v>-457.15740907150666</v>
      </c>
      <c r="H9" s="22">
        <v>0</v>
      </c>
      <c r="I9" s="22"/>
      <c r="J9" s="7">
        <v>-4544</v>
      </c>
      <c r="K9" s="31">
        <v>0</v>
      </c>
      <c r="L9" s="22">
        <v>-2756</v>
      </c>
      <c r="M9" s="22">
        <f t="shared" si="0"/>
        <v>699437</v>
      </c>
      <c r="N9" s="50">
        <f t="shared" si="1"/>
        <v>698072.2780271634</v>
      </c>
      <c r="O9" s="55"/>
    </row>
    <row r="10" spans="1:15" ht="12" customHeight="1">
      <c r="A10" s="45">
        <v>1501</v>
      </c>
      <c r="B10" s="46" t="s">
        <v>8</v>
      </c>
      <c r="C10" s="22">
        <v>1516372</v>
      </c>
      <c r="D10" s="7">
        <v>5543</v>
      </c>
      <c r="E10" s="31">
        <v>-2025.491342713377</v>
      </c>
      <c r="F10" s="6">
        <v>14576</v>
      </c>
      <c r="G10" s="31">
        <v>9405.90038015191</v>
      </c>
      <c r="H10" s="22">
        <v>1379</v>
      </c>
      <c r="I10" s="22">
        <v>1536</v>
      </c>
      <c r="J10" s="7">
        <v>-31210</v>
      </c>
      <c r="K10" s="31">
        <v>0</v>
      </c>
      <c r="L10" s="22">
        <v>-53572</v>
      </c>
      <c r="M10" s="22">
        <f t="shared" si="0"/>
        <v>1618358</v>
      </c>
      <c r="N10" s="50">
        <f t="shared" si="1"/>
        <v>1625738.4090374385</v>
      </c>
      <c r="O10" s="55"/>
    </row>
    <row r="11" spans="1:15" ht="12" customHeight="1">
      <c r="A11" s="45">
        <v>1502</v>
      </c>
      <c r="B11" s="46" t="s">
        <v>9</v>
      </c>
      <c r="C11" s="22">
        <v>1356467</v>
      </c>
      <c r="D11" s="7">
        <v>8155</v>
      </c>
      <c r="E11" s="31">
        <v>-1884.128975179522</v>
      </c>
      <c r="F11" s="6">
        <v>15798</v>
      </c>
      <c r="G11" s="31">
        <v>6505.840920165698</v>
      </c>
      <c r="H11" s="22">
        <v>2360</v>
      </c>
      <c r="I11" s="22"/>
      <c r="J11" s="7">
        <v>-44167</v>
      </c>
      <c r="K11" s="31">
        <v>0</v>
      </c>
      <c r="L11" s="6">
        <v>-17231</v>
      </c>
      <c r="M11" s="22">
        <f t="shared" si="0"/>
        <v>1439458</v>
      </c>
      <c r="N11" s="50">
        <f t="shared" si="1"/>
        <v>1444079.7119449861</v>
      </c>
      <c r="O11" s="55"/>
    </row>
    <row r="12" spans="1:15" ht="12" customHeight="1">
      <c r="A12" s="45">
        <v>1516</v>
      </c>
      <c r="B12" s="46" t="s">
        <v>10</v>
      </c>
      <c r="C12" s="22">
        <v>2005170</v>
      </c>
      <c r="D12" s="7">
        <v>18963</v>
      </c>
      <c r="E12" s="31">
        <v>-2698.6741375560705</v>
      </c>
      <c r="F12" s="6">
        <v>21481</v>
      </c>
      <c r="G12" s="31">
        <v>10466.55785163966</v>
      </c>
      <c r="H12" s="22">
        <v>1442</v>
      </c>
      <c r="I12" s="22">
        <v>1870</v>
      </c>
      <c r="J12" s="6">
        <v>-13609</v>
      </c>
      <c r="K12" s="31">
        <v>0</v>
      </c>
      <c r="L12" s="6">
        <v>70803</v>
      </c>
      <c r="M12" s="22">
        <f t="shared" si="0"/>
        <v>1985108</v>
      </c>
      <c r="N12" s="50">
        <f t="shared" si="1"/>
        <v>1992875.8837140836</v>
      </c>
      <c r="O12" s="55"/>
    </row>
    <row r="13" spans="1:15" ht="12" customHeight="1">
      <c r="A13" s="45">
        <v>2000</v>
      </c>
      <c r="B13" s="46" t="s">
        <v>11</v>
      </c>
      <c r="C13" s="22">
        <v>2503218</v>
      </c>
      <c r="D13" s="7">
        <v>13115</v>
      </c>
      <c r="E13" s="31">
        <v>-3222.4406262486737</v>
      </c>
      <c r="F13" s="6">
        <v>26346</v>
      </c>
      <c r="G13" s="31">
        <v>11817.406374886996</v>
      </c>
      <c r="H13" s="22">
        <v>22518</v>
      </c>
      <c r="I13" s="22">
        <v>8595</v>
      </c>
      <c r="J13" s="7">
        <v>187347</v>
      </c>
      <c r="K13" s="31">
        <v>0</v>
      </c>
      <c r="L13" s="22"/>
      <c r="M13" s="22">
        <f t="shared" si="0"/>
        <v>2324219</v>
      </c>
      <c r="N13" s="50">
        <f t="shared" si="1"/>
        <v>2332813.9657486384</v>
      </c>
      <c r="O13" s="55"/>
    </row>
    <row r="14" spans="1:15" ht="12" customHeight="1">
      <c r="A14" s="45">
        <v>4001</v>
      </c>
      <c r="B14" s="47" t="s">
        <v>15</v>
      </c>
      <c r="C14" s="22">
        <v>341969</v>
      </c>
      <c r="D14" s="7">
        <v>740</v>
      </c>
      <c r="E14" s="31">
        <v>-458.4122838260319</v>
      </c>
      <c r="F14" s="6">
        <v>3301</v>
      </c>
      <c r="G14" s="31">
        <v>818.871400997763</v>
      </c>
      <c r="H14" s="22">
        <v>0</v>
      </c>
      <c r="I14" s="22">
        <v>2075</v>
      </c>
      <c r="J14" s="7">
        <v>13620</v>
      </c>
      <c r="K14" s="31">
        <v>0</v>
      </c>
      <c r="L14" s="22"/>
      <c r="M14" s="22">
        <f t="shared" si="0"/>
        <v>330315</v>
      </c>
      <c r="N14" s="50">
        <f t="shared" si="1"/>
        <v>330675.4591171717</v>
      </c>
      <c r="O14" s="55"/>
    </row>
    <row r="15" spans="1:15" ht="12" customHeight="1">
      <c r="A15" s="45">
        <v>2501</v>
      </c>
      <c r="B15" s="46" t="s">
        <v>12</v>
      </c>
      <c r="C15" s="22">
        <v>1812624</v>
      </c>
      <c r="D15" s="7">
        <v>27170</v>
      </c>
      <c r="E15" s="31">
        <v>0</v>
      </c>
      <c r="F15" s="6">
        <v>38602</v>
      </c>
      <c r="G15" s="31">
        <v>-23938.841</v>
      </c>
      <c r="H15" s="22">
        <v>0</v>
      </c>
      <c r="I15" s="22">
        <v>19192</v>
      </c>
      <c r="J15" s="7">
        <v>122091</v>
      </c>
      <c r="K15" s="31">
        <v>0</v>
      </c>
      <c r="L15" s="22"/>
      <c r="M15" s="22">
        <f t="shared" si="0"/>
        <v>1737113</v>
      </c>
      <c r="N15" s="50">
        <f t="shared" si="1"/>
        <v>1713174.159</v>
      </c>
      <c r="O15" s="55"/>
    </row>
    <row r="16" spans="1:15" ht="12" customHeight="1">
      <c r="A16" s="45">
        <v>3000</v>
      </c>
      <c r="B16" s="46" t="s">
        <v>13</v>
      </c>
      <c r="C16" s="22">
        <v>1979214</v>
      </c>
      <c r="D16" s="7">
        <v>31027</v>
      </c>
      <c r="E16" s="31">
        <v>0</v>
      </c>
      <c r="F16" s="6">
        <v>44082</v>
      </c>
      <c r="G16" s="31">
        <v>-25808</v>
      </c>
      <c r="H16" s="22">
        <v>0</v>
      </c>
      <c r="I16" s="22">
        <v>13806</v>
      </c>
      <c r="J16" s="7">
        <v>90920</v>
      </c>
      <c r="K16" s="31">
        <v>0</v>
      </c>
      <c r="L16" s="22"/>
      <c r="M16" s="22">
        <f t="shared" si="0"/>
        <v>1949597</v>
      </c>
      <c r="N16" s="50">
        <f t="shared" si="1"/>
        <v>1923789</v>
      </c>
      <c r="O16" s="55"/>
    </row>
    <row r="17" spans="1:15" ht="12" customHeight="1">
      <c r="A17" s="45">
        <v>3500</v>
      </c>
      <c r="B17" s="46" t="s">
        <v>14</v>
      </c>
      <c r="C17" s="22">
        <v>1945200</v>
      </c>
      <c r="D17" s="7">
        <v>29951</v>
      </c>
      <c r="E17" s="31"/>
      <c r="F17" s="6">
        <v>42556</v>
      </c>
      <c r="G17" s="31">
        <v>-21116</v>
      </c>
      <c r="H17" s="22">
        <v>0</v>
      </c>
      <c r="I17" s="22">
        <v>1536</v>
      </c>
      <c r="J17" s="7">
        <v>89026</v>
      </c>
      <c r="K17" s="31">
        <v>0</v>
      </c>
      <c r="L17" s="22"/>
      <c r="M17" s="22">
        <f t="shared" si="0"/>
        <v>1927145</v>
      </c>
      <c r="N17" s="50">
        <f t="shared" si="1"/>
        <v>1906029</v>
      </c>
      <c r="O17" s="55"/>
    </row>
    <row r="18" spans="1:15" ht="12" customHeight="1">
      <c r="A18" s="45">
        <v>4202</v>
      </c>
      <c r="B18" s="46" t="s">
        <v>16</v>
      </c>
      <c r="C18" s="22">
        <v>3751870</v>
      </c>
      <c r="D18" s="7">
        <v>55190</v>
      </c>
      <c r="E18" s="31">
        <v>33319.440250232015</v>
      </c>
      <c r="F18" s="6">
        <v>76761</v>
      </c>
      <c r="G18" s="31">
        <v>59573.09277530652</v>
      </c>
      <c r="H18" s="22">
        <v>12476</v>
      </c>
      <c r="I18" s="22">
        <v>77255</v>
      </c>
      <c r="J18" s="7">
        <v>244397</v>
      </c>
      <c r="K18" s="31">
        <v>0</v>
      </c>
      <c r="L18" s="22">
        <v>14065</v>
      </c>
      <c r="M18" s="22">
        <f t="shared" si="0"/>
        <v>3535628</v>
      </c>
      <c r="N18" s="50">
        <f t="shared" si="1"/>
        <v>3628520.5330255385</v>
      </c>
      <c r="O18" s="55"/>
    </row>
    <row r="19" spans="1:15" ht="12" customHeight="1">
      <c r="A19" s="45">
        <v>4212</v>
      </c>
      <c r="B19" s="46" t="s">
        <v>17</v>
      </c>
      <c r="C19" s="22">
        <v>1036730</v>
      </c>
      <c r="D19" s="7">
        <v>17919</v>
      </c>
      <c r="E19" s="31">
        <v>8885.546666567998</v>
      </c>
      <c r="F19" s="6">
        <v>19849</v>
      </c>
      <c r="G19" s="31">
        <v>-6719.5164009065265</v>
      </c>
      <c r="H19" s="22">
        <v>1889</v>
      </c>
      <c r="I19" s="22">
        <v>17003</v>
      </c>
      <c r="J19" s="7">
        <v>40880</v>
      </c>
      <c r="K19" s="31">
        <v>0</v>
      </c>
      <c r="L19" s="22">
        <v>-14011</v>
      </c>
      <c r="M19" s="22">
        <f t="shared" si="0"/>
        <v>1028737</v>
      </c>
      <c r="N19" s="50">
        <f t="shared" si="1"/>
        <v>1030903.0302656615</v>
      </c>
      <c r="O19" s="55"/>
    </row>
    <row r="20" spans="1:15" ht="12" customHeight="1">
      <c r="A20" s="45">
        <v>5001</v>
      </c>
      <c r="B20" s="46" t="s">
        <v>18</v>
      </c>
      <c r="C20" s="22">
        <v>864105</v>
      </c>
      <c r="D20" s="7">
        <v>12792</v>
      </c>
      <c r="E20" s="31">
        <v>-12517.192373295256</v>
      </c>
      <c r="F20" s="6">
        <v>16901</v>
      </c>
      <c r="G20" s="31">
        <v>-29189.255502877615</v>
      </c>
      <c r="H20" s="22">
        <v>700</v>
      </c>
      <c r="I20" s="22">
        <v>3252</v>
      </c>
      <c r="J20" s="7">
        <v>41875</v>
      </c>
      <c r="K20" s="31">
        <v>0</v>
      </c>
      <c r="L20" s="22">
        <v>8173</v>
      </c>
      <c r="M20" s="22">
        <f t="shared" si="0"/>
        <v>839798</v>
      </c>
      <c r="N20" s="50">
        <f t="shared" si="1"/>
        <v>798091.552123827</v>
      </c>
      <c r="O20" s="55"/>
    </row>
    <row r="21" spans="1:15" ht="12" customHeight="1">
      <c r="A21" s="45">
        <v>5002</v>
      </c>
      <c r="B21" s="46" t="s">
        <v>19</v>
      </c>
      <c r="C21" s="22">
        <v>271261</v>
      </c>
      <c r="D21" s="7">
        <v>4051</v>
      </c>
      <c r="E21" s="31">
        <v>-10946.909799164205</v>
      </c>
      <c r="F21" s="6">
        <v>5187</v>
      </c>
      <c r="G21" s="31">
        <v>-13583.256746497837</v>
      </c>
      <c r="H21" s="22">
        <v>800</v>
      </c>
      <c r="I21" s="22">
        <v>901</v>
      </c>
      <c r="J21" s="7">
        <v>13650</v>
      </c>
      <c r="K21" s="31">
        <v>0</v>
      </c>
      <c r="L21" s="22">
        <v>-23049</v>
      </c>
      <c r="M21" s="22">
        <f t="shared" si="0"/>
        <v>288197</v>
      </c>
      <c r="N21" s="50">
        <f t="shared" si="1"/>
        <v>263666.83345433796</v>
      </c>
      <c r="O21" s="55"/>
    </row>
    <row r="22" spans="1:15" ht="12" customHeight="1">
      <c r="A22" s="45">
        <v>5003</v>
      </c>
      <c r="B22" s="46" t="s">
        <v>20</v>
      </c>
      <c r="C22" s="22">
        <v>49307</v>
      </c>
      <c r="D22" s="7">
        <v>870</v>
      </c>
      <c r="E22" s="31">
        <v>-1207.7705718408724</v>
      </c>
      <c r="F22" s="6">
        <v>994</v>
      </c>
      <c r="G22" s="31">
        <v>-1944.996226914961</v>
      </c>
      <c r="H22" s="22">
        <v>0</v>
      </c>
      <c r="I22" s="22">
        <v>0</v>
      </c>
      <c r="J22" s="7">
        <v>2256</v>
      </c>
      <c r="K22" s="31">
        <v>0</v>
      </c>
      <c r="L22" s="22">
        <v>-3461</v>
      </c>
      <c r="M22" s="22">
        <f t="shared" si="0"/>
        <v>52376</v>
      </c>
      <c r="N22" s="50">
        <f t="shared" si="1"/>
        <v>49223.23320124417</v>
      </c>
      <c r="O22" s="55"/>
    </row>
    <row r="23" spans="1:15" ht="12" customHeight="1">
      <c r="A23" s="45">
        <v>5004</v>
      </c>
      <c r="B23" s="46" t="s">
        <v>21</v>
      </c>
      <c r="C23" s="22">
        <v>439335</v>
      </c>
      <c r="D23" s="7">
        <v>6451</v>
      </c>
      <c r="E23" s="31">
        <v>-7062.640987079667</v>
      </c>
      <c r="F23" s="6">
        <v>8568</v>
      </c>
      <c r="G23" s="31">
        <v>-8628.450201249576</v>
      </c>
      <c r="H23" s="22">
        <v>0</v>
      </c>
      <c r="I23" s="22">
        <v>347</v>
      </c>
      <c r="J23" s="7">
        <v>13651</v>
      </c>
      <c r="K23" s="31">
        <v>0</v>
      </c>
      <c r="L23" s="22">
        <v>18170</v>
      </c>
      <c r="M23" s="22">
        <f t="shared" si="0"/>
        <v>422186</v>
      </c>
      <c r="N23" s="50">
        <f t="shared" si="1"/>
        <v>406494.9088116708</v>
      </c>
      <c r="O23" s="55"/>
    </row>
    <row r="24" spans="1:15" ht="12" customHeight="1">
      <c r="A24" s="45">
        <v>5501</v>
      </c>
      <c r="B24" s="46" t="s">
        <v>22</v>
      </c>
      <c r="C24" s="22">
        <v>1420186</v>
      </c>
      <c r="D24" s="7">
        <v>20083</v>
      </c>
      <c r="E24" s="31">
        <v>24775.936976240002</v>
      </c>
      <c r="F24" s="6">
        <v>28747</v>
      </c>
      <c r="G24" s="31">
        <v>-37843.13067418</v>
      </c>
      <c r="H24" s="22">
        <v>3252</v>
      </c>
      <c r="I24" s="22">
        <v>796</v>
      </c>
      <c r="J24" s="7">
        <v>79504</v>
      </c>
      <c r="K24" s="31">
        <v>0</v>
      </c>
      <c r="L24" s="22">
        <v>-1406</v>
      </c>
      <c r="M24" s="22">
        <f t="shared" si="0"/>
        <v>1386870</v>
      </c>
      <c r="N24" s="50">
        <f t="shared" si="1"/>
        <v>1373802.80630206</v>
      </c>
      <c r="O24" s="55"/>
    </row>
    <row r="25" spans="1:15" ht="12" customHeight="1">
      <c r="A25" s="45">
        <v>6004</v>
      </c>
      <c r="B25" s="46" t="s">
        <v>23</v>
      </c>
      <c r="C25" s="22">
        <v>74771</v>
      </c>
      <c r="D25" s="7">
        <v>1037</v>
      </c>
      <c r="E25" s="31">
        <v>456.2435093361018</v>
      </c>
      <c r="F25" s="6">
        <v>1562</v>
      </c>
      <c r="G25" s="31">
        <v>-1324.126229921911</v>
      </c>
      <c r="H25" s="22">
        <v>0</v>
      </c>
      <c r="I25" s="22">
        <v>0</v>
      </c>
      <c r="J25" s="7">
        <v>3578</v>
      </c>
      <c r="K25" s="31">
        <v>0</v>
      </c>
      <c r="L25" s="22">
        <v>-12944</v>
      </c>
      <c r="M25" s="22">
        <f t="shared" si="0"/>
        <v>86736</v>
      </c>
      <c r="N25" s="50">
        <f t="shared" si="1"/>
        <v>85868.11727941419</v>
      </c>
      <c r="O25" s="55"/>
    </row>
    <row r="26" spans="1:15" ht="12" customHeight="1">
      <c r="A26" s="45">
        <v>6007</v>
      </c>
      <c r="B26" s="46" t="s">
        <v>25</v>
      </c>
      <c r="C26" s="22">
        <v>1031604</v>
      </c>
      <c r="D26" s="7">
        <v>11262</v>
      </c>
      <c r="E26" s="31">
        <v>5884.905547185423</v>
      </c>
      <c r="F26" s="6">
        <v>20152</v>
      </c>
      <c r="G26" s="31">
        <v>-18719.621946366446</v>
      </c>
      <c r="H26" s="22">
        <v>5970</v>
      </c>
      <c r="I26" s="22">
        <v>-514</v>
      </c>
      <c r="J26" s="7">
        <v>69492</v>
      </c>
      <c r="K26" s="31">
        <v>0</v>
      </c>
      <c r="L26" s="22">
        <v>-29552</v>
      </c>
      <c r="M26" s="22">
        <f t="shared" si="0"/>
        <v>1017622</v>
      </c>
      <c r="N26" s="50">
        <f t="shared" si="1"/>
        <v>1004787.2836008191</v>
      </c>
      <c r="O26" s="55"/>
    </row>
    <row r="27" spans="1:15" ht="12" customHeight="1">
      <c r="A27" s="45">
        <v>6008</v>
      </c>
      <c r="B27" s="46" t="s">
        <v>26</v>
      </c>
      <c r="C27" s="22">
        <v>1108449</v>
      </c>
      <c r="D27" s="7">
        <v>-3393</v>
      </c>
      <c r="E27" s="31">
        <v>-8680.93020100608</v>
      </c>
      <c r="F27" s="6">
        <v>22094</v>
      </c>
      <c r="G27" s="31">
        <v>-19918.887760486276</v>
      </c>
      <c r="H27" s="22">
        <v>3146</v>
      </c>
      <c r="I27" s="22">
        <v>3960</v>
      </c>
      <c r="J27" s="7">
        <v>97896</v>
      </c>
      <c r="K27" s="31">
        <v>0</v>
      </c>
      <c r="L27" s="22"/>
      <c r="M27" s="22">
        <f t="shared" si="0"/>
        <v>1022148</v>
      </c>
      <c r="N27" s="50">
        <f t="shared" si="1"/>
        <v>993548.1820385077</v>
      </c>
      <c r="O27" s="55"/>
    </row>
    <row r="28" spans="1:15" ht="12" customHeight="1">
      <c r="A28" s="45">
        <v>6006</v>
      </c>
      <c r="B28" s="46" t="s">
        <v>24</v>
      </c>
      <c r="C28" s="22">
        <v>621439</v>
      </c>
      <c r="D28" s="7">
        <v>28782</v>
      </c>
      <c r="E28" s="31">
        <v>0</v>
      </c>
      <c r="F28" s="6">
        <v>4681</v>
      </c>
      <c r="G28" s="31">
        <v>0</v>
      </c>
      <c r="H28" s="22">
        <v>2368</v>
      </c>
      <c r="I28" s="22">
        <v>500</v>
      </c>
      <c r="J28" s="7">
        <v>-37743</v>
      </c>
      <c r="K28" s="31">
        <v>0</v>
      </c>
      <c r="L28" s="22">
        <v>2647</v>
      </c>
      <c r="M28" s="22">
        <f t="shared" si="0"/>
        <v>687130</v>
      </c>
      <c r="N28" s="50">
        <f t="shared" si="1"/>
        <v>687130</v>
      </c>
      <c r="O28" s="55"/>
    </row>
    <row r="29" spans="1:15" ht="12" customHeight="1">
      <c r="A29" s="45">
        <v>6014</v>
      </c>
      <c r="B29" s="46" t="s">
        <v>27</v>
      </c>
      <c r="C29" s="22">
        <v>48272</v>
      </c>
      <c r="D29" s="7">
        <v>762</v>
      </c>
      <c r="E29" s="31">
        <v>0</v>
      </c>
      <c r="F29" s="6">
        <v>359</v>
      </c>
      <c r="G29" s="31">
        <v>0</v>
      </c>
      <c r="H29" s="22">
        <v>0</v>
      </c>
      <c r="I29" s="22">
        <v>8</v>
      </c>
      <c r="J29" s="7">
        <v>-31708</v>
      </c>
      <c r="K29" s="31">
        <v>0</v>
      </c>
      <c r="L29" s="22">
        <v>-2909</v>
      </c>
      <c r="M29" s="22">
        <f t="shared" si="0"/>
        <v>84002</v>
      </c>
      <c r="N29" s="50">
        <f t="shared" si="1"/>
        <v>84002</v>
      </c>
      <c r="O29" s="55"/>
    </row>
    <row r="30" spans="1:15" ht="12" customHeight="1">
      <c r="A30" s="45">
        <v>6501</v>
      </c>
      <c r="B30" s="46" t="s">
        <v>28</v>
      </c>
      <c r="C30" s="22">
        <v>1713272</v>
      </c>
      <c r="D30" s="7">
        <v>26955</v>
      </c>
      <c r="E30" s="31">
        <v>0</v>
      </c>
      <c r="F30" s="6">
        <v>12979</v>
      </c>
      <c r="G30" s="31">
        <v>0</v>
      </c>
      <c r="H30" s="22">
        <v>0</v>
      </c>
      <c r="I30" s="22">
        <v>5579</v>
      </c>
      <c r="J30" s="7">
        <v>73167</v>
      </c>
      <c r="K30" s="31">
        <v>0</v>
      </c>
      <c r="L30" s="22"/>
      <c r="M30" s="22">
        <f t="shared" si="0"/>
        <v>1674460</v>
      </c>
      <c r="N30" s="50">
        <f t="shared" si="1"/>
        <v>1674460</v>
      </c>
      <c r="O30" s="55"/>
    </row>
    <row r="31" spans="1:15" ht="12" customHeight="1">
      <c r="A31" s="45">
        <v>7002</v>
      </c>
      <c r="B31" s="46" t="s">
        <v>29</v>
      </c>
      <c r="C31" s="22">
        <v>560933</v>
      </c>
      <c r="D31" s="7">
        <v>9302</v>
      </c>
      <c r="E31" s="31">
        <v>0</v>
      </c>
      <c r="F31" s="6">
        <v>4386</v>
      </c>
      <c r="G31" s="31">
        <v>0</v>
      </c>
      <c r="H31" s="22">
        <v>5212</v>
      </c>
      <c r="I31" s="22">
        <v>690</v>
      </c>
      <c r="J31" s="7">
        <v>-13106</v>
      </c>
      <c r="K31" s="31">
        <v>0</v>
      </c>
      <c r="L31" s="22">
        <v>32339</v>
      </c>
      <c r="M31" s="22">
        <f t="shared" si="0"/>
        <v>549486</v>
      </c>
      <c r="N31" s="50">
        <f t="shared" si="1"/>
        <v>549486</v>
      </c>
      <c r="O31" s="55"/>
    </row>
    <row r="32" spans="1:15" ht="12" customHeight="1">
      <c r="A32" s="45">
        <v>7003</v>
      </c>
      <c r="B32" s="46" t="s">
        <v>30</v>
      </c>
      <c r="C32" s="22">
        <v>2901217</v>
      </c>
      <c r="D32" s="7">
        <v>48775</v>
      </c>
      <c r="E32" s="31">
        <v>0</v>
      </c>
      <c r="F32" s="6">
        <v>22999</v>
      </c>
      <c r="G32" s="31">
        <v>0</v>
      </c>
      <c r="H32" s="22">
        <v>0</v>
      </c>
      <c r="I32" s="22">
        <v>1883</v>
      </c>
      <c r="J32" s="7">
        <v>95123</v>
      </c>
      <c r="K32" s="31">
        <v>0</v>
      </c>
      <c r="L32" s="22">
        <v>-21552</v>
      </c>
      <c r="M32" s="22">
        <f t="shared" si="0"/>
        <v>2897537</v>
      </c>
      <c r="N32" s="50">
        <f t="shared" si="1"/>
        <v>2897537</v>
      </c>
      <c r="O32" s="55"/>
    </row>
    <row r="33" spans="1:15" ht="12" customHeight="1">
      <c r="A33" s="45">
        <v>7005</v>
      </c>
      <c r="B33" s="46" t="s">
        <v>31</v>
      </c>
      <c r="C33" s="22">
        <v>826283</v>
      </c>
      <c r="D33" s="7">
        <v>13059</v>
      </c>
      <c r="E33" s="31">
        <v>0</v>
      </c>
      <c r="F33" s="6">
        <v>6158</v>
      </c>
      <c r="G33" s="31">
        <v>0</v>
      </c>
      <c r="H33" s="22">
        <v>13720</v>
      </c>
      <c r="I33" s="22">
        <v>384</v>
      </c>
      <c r="J33" s="7">
        <v>13192</v>
      </c>
      <c r="K33" s="31">
        <v>0</v>
      </c>
      <c r="L33" s="22">
        <v>-19473</v>
      </c>
      <c r="M33" s="22">
        <f t="shared" si="0"/>
        <v>837677</v>
      </c>
      <c r="N33" s="50">
        <f t="shared" si="1"/>
        <v>837677</v>
      </c>
      <c r="O33" s="55"/>
    </row>
    <row r="34" spans="1:15" ht="12" customHeight="1">
      <c r="A34" s="45">
        <v>7026</v>
      </c>
      <c r="B34" s="46" t="s">
        <v>32</v>
      </c>
      <c r="C34" s="22">
        <v>1783182</v>
      </c>
      <c r="D34" s="7">
        <v>28464</v>
      </c>
      <c r="E34" s="31">
        <v>0</v>
      </c>
      <c r="F34" s="6">
        <v>13422</v>
      </c>
      <c r="G34" s="31">
        <v>0</v>
      </c>
      <c r="H34" s="22">
        <v>0</v>
      </c>
      <c r="I34" s="22">
        <v>0</v>
      </c>
      <c r="J34" s="7">
        <v>92233</v>
      </c>
      <c r="K34" s="31">
        <v>0</v>
      </c>
      <c r="L34" s="22">
        <v>36337</v>
      </c>
      <c r="M34" s="22">
        <f t="shared" si="0"/>
        <v>1696498</v>
      </c>
      <c r="N34" s="50">
        <f t="shared" si="1"/>
        <v>1696498</v>
      </c>
      <c r="O34" s="55"/>
    </row>
    <row r="35" spans="1:15" ht="12" customHeight="1">
      <c r="A35" s="45">
        <v>7601</v>
      </c>
      <c r="B35" s="46" t="s">
        <v>33</v>
      </c>
      <c r="C35" s="22">
        <v>1337354</v>
      </c>
      <c r="D35" s="7">
        <v>19115</v>
      </c>
      <c r="E35" s="31">
        <v>0</v>
      </c>
      <c r="F35" s="6">
        <v>10231</v>
      </c>
      <c r="G35" s="31">
        <v>0</v>
      </c>
      <c r="H35" s="22">
        <v>0</v>
      </c>
      <c r="I35" s="22">
        <v>4513</v>
      </c>
      <c r="J35" s="7">
        <v>61934</v>
      </c>
      <c r="K35" s="31">
        <v>0</v>
      </c>
      <c r="L35" s="22"/>
      <c r="M35" s="22">
        <f t="shared" si="0"/>
        <v>1300253</v>
      </c>
      <c r="N35" s="50">
        <f t="shared" si="1"/>
        <v>1300253</v>
      </c>
      <c r="O35" s="55"/>
    </row>
    <row r="36" spans="1:15" ht="12" customHeight="1">
      <c r="A36" s="45">
        <v>7603</v>
      </c>
      <c r="B36" s="46" t="s">
        <v>34</v>
      </c>
      <c r="C36" s="22">
        <v>368709</v>
      </c>
      <c r="D36" s="7">
        <v>10120</v>
      </c>
      <c r="E36" s="31">
        <v>-0.14949924922984792</v>
      </c>
      <c r="F36" s="6">
        <v>14460</v>
      </c>
      <c r="G36" s="31">
        <v>-7980</v>
      </c>
      <c r="H36" s="22">
        <v>0</v>
      </c>
      <c r="I36" s="22">
        <v>2437</v>
      </c>
      <c r="J36" s="7">
        <v>9626</v>
      </c>
      <c r="K36" s="31">
        <v>6906.91893</v>
      </c>
      <c r="L36" s="22"/>
      <c r="M36" s="22">
        <f t="shared" si="0"/>
        <v>381226</v>
      </c>
      <c r="N36" s="50">
        <f>+M36+E36+G36-K36</f>
        <v>366338.9315707508</v>
      </c>
      <c r="O36" s="55"/>
    </row>
    <row r="37" spans="1:15" ht="12" customHeight="1">
      <c r="A37" s="45">
        <v>8001</v>
      </c>
      <c r="B37" s="46" t="s">
        <v>35</v>
      </c>
      <c r="C37" s="22">
        <v>2724719</v>
      </c>
      <c r="D37" s="7">
        <v>72456</v>
      </c>
      <c r="E37" s="31">
        <v>-0.22940239490708336</v>
      </c>
      <c r="F37" s="6">
        <v>131120</v>
      </c>
      <c r="G37" s="31">
        <v>-92036</v>
      </c>
      <c r="H37" s="22">
        <v>0</v>
      </c>
      <c r="I37" s="22">
        <v>15814</v>
      </c>
      <c r="J37" s="7">
        <v>159189</v>
      </c>
      <c r="K37" s="31">
        <v>-0.4698700000299141</v>
      </c>
      <c r="L37" s="22">
        <v>92019</v>
      </c>
      <c r="M37" s="22">
        <f t="shared" si="0"/>
        <v>2661273</v>
      </c>
      <c r="N37" s="50">
        <f t="shared" si="1"/>
        <v>2569237.240467605</v>
      </c>
      <c r="O37" s="55"/>
    </row>
    <row r="38" spans="1:15" ht="12" customHeight="1">
      <c r="A38" s="45">
        <v>8003</v>
      </c>
      <c r="B38" s="46" t="s">
        <v>36</v>
      </c>
      <c r="C38" s="22">
        <v>791705</v>
      </c>
      <c r="D38" s="7">
        <v>22960</v>
      </c>
      <c r="E38" s="31">
        <v>-0.1169899547676323</v>
      </c>
      <c r="F38" s="6">
        <v>41807</v>
      </c>
      <c r="G38" s="31">
        <v>-24773</v>
      </c>
      <c r="H38" s="22">
        <v>0</v>
      </c>
      <c r="I38" s="22">
        <v>861</v>
      </c>
      <c r="J38" s="7">
        <v>38625</v>
      </c>
      <c r="K38" s="31">
        <v>0.1451600000000326</v>
      </c>
      <c r="L38" s="22">
        <v>76082</v>
      </c>
      <c r="M38" s="22">
        <f t="shared" si="0"/>
        <v>740904</v>
      </c>
      <c r="N38" s="50">
        <f t="shared" si="1"/>
        <v>716130.7378500453</v>
      </c>
      <c r="O38" s="55"/>
    </row>
    <row r="39" spans="1:15" ht="12" customHeight="1">
      <c r="A39" s="45">
        <v>8005</v>
      </c>
      <c r="B39" s="46" t="s">
        <v>37</v>
      </c>
      <c r="C39" s="22">
        <v>245353</v>
      </c>
      <c r="D39" s="7">
        <v>4306</v>
      </c>
      <c r="E39" s="31">
        <v>0.5842340767349015</v>
      </c>
      <c r="F39" s="6">
        <v>12129</v>
      </c>
      <c r="G39" s="31">
        <v>-4638</v>
      </c>
      <c r="H39" s="22">
        <v>0</v>
      </c>
      <c r="I39" s="22">
        <v>443</v>
      </c>
      <c r="J39" s="7">
        <v>2343</v>
      </c>
      <c r="K39" s="31">
        <v>-0.22169000000030792</v>
      </c>
      <c r="L39" s="22">
        <v>65636</v>
      </c>
      <c r="M39" s="22">
        <f t="shared" si="0"/>
        <v>193366</v>
      </c>
      <c r="N39" s="50">
        <f t="shared" si="1"/>
        <v>188728.80592407673</v>
      </c>
      <c r="O39" s="55"/>
    </row>
    <row r="40" spans="1:15" ht="12" customHeight="1">
      <c r="A40" s="48">
        <v>8040</v>
      </c>
      <c r="B40" s="49" t="s">
        <v>38</v>
      </c>
      <c r="C40" s="51">
        <v>329260</v>
      </c>
      <c r="D40" s="56">
        <v>5452</v>
      </c>
      <c r="E40" s="53">
        <v>0.4820315728720743</v>
      </c>
      <c r="F40" s="57">
        <v>15554</v>
      </c>
      <c r="G40" s="53">
        <v>-7271</v>
      </c>
      <c r="H40" s="22">
        <v>0</v>
      </c>
      <c r="I40" s="51">
        <v>2483</v>
      </c>
      <c r="J40" s="56">
        <v>548</v>
      </c>
      <c r="K40" s="53">
        <v>-0.005840000000034706</v>
      </c>
      <c r="L40" s="24">
        <v>-233737</v>
      </c>
      <c r="M40" s="24">
        <f t="shared" si="0"/>
        <v>580972</v>
      </c>
      <c r="N40" s="50">
        <f t="shared" si="1"/>
        <v>573701.4878715728</v>
      </c>
      <c r="O40" s="55"/>
    </row>
    <row r="41" spans="1:15" ht="12">
      <c r="A41" s="42"/>
      <c r="B41" s="43" t="s">
        <v>48</v>
      </c>
      <c r="C41" s="24">
        <f aca="true" t="shared" si="2" ref="C41:M41">SUM(C5:C40)</f>
        <v>44948365</v>
      </c>
      <c r="D41" s="10">
        <f t="shared" si="2"/>
        <v>734033</v>
      </c>
      <c r="E41" s="30">
        <f>SUM(E5:E40)</f>
        <v>10884.407475239695</v>
      </c>
      <c r="F41" s="9">
        <f t="shared" si="2"/>
        <v>789209</v>
      </c>
      <c r="G41" s="30">
        <f>SUM(G5:G40)</f>
        <v>-225289.3212650555</v>
      </c>
      <c r="H41" s="24">
        <f t="shared" si="2"/>
        <v>78553</v>
      </c>
      <c r="I41" s="24">
        <f t="shared" si="2"/>
        <v>211576</v>
      </c>
      <c r="J41" s="10">
        <f t="shared" si="2"/>
        <v>100911</v>
      </c>
      <c r="K41" s="30">
        <f>SUM(K5:K40)</f>
        <v>6906.36668999997</v>
      </c>
      <c r="L41" s="24">
        <f t="shared" si="2"/>
        <v>-16626</v>
      </c>
      <c r="M41" s="24">
        <f t="shared" si="2"/>
        <v>46097193</v>
      </c>
      <c r="N41" s="54">
        <f>SUM(N5:N40)</f>
        <v>45875881.7195202</v>
      </c>
      <c r="O41" s="55"/>
    </row>
    <row r="42" spans="1:15" ht="12">
      <c r="A42" s="67"/>
      <c r="B42" s="55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55"/>
      <c r="O42" s="55"/>
    </row>
  </sheetData>
  <sheetProtection/>
  <printOptions/>
  <pageMargins left="0.75" right="0.75" top="0.33" bottom="0.18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69" customWidth="1"/>
    <col min="2" max="2" width="38.8515625" style="4" bestFit="1" customWidth="1"/>
    <col min="3" max="3" width="8.7109375" style="11" customWidth="1"/>
    <col min="4" max="5" width="9.140625" style="11" customWidth="1"/>
    <col min="6" max="6" width="7.8515625" style="11" bestFit="1" customWidth="1"/>
    <col min="7" max="7" width="7.8515625" style="11" customWidth="1"/>
    <col min="8" max="8" width="8.140625" style="11" customWidth="1"/>
    <col min="9" max="9" width="7.8515625" style="11" bestFit="1" customWidth="1"/>
    <col min="10" max="10" width="9.7109375" style="11" bestFit="1" customWidth="1"/>
    <col min="11" max="11" width="9.7109375" style="11" customWidth="1"/>
    <col min="12" max="12" width="8.140625" style="11" bestFit="1" customWidth="1"/>
    <col min="13" max="13" width="16.140625" style="11" customWidth="1"/>
    <col min="14" max="14" width="15.8515625" style="4" customWidth="1"/>
    <col min="15" max="16384" width="9.140625" style="4" customWidth="1"/>
  </cols>
  <sheetData>
    <row r="1" ht="15.75">
      <c r="A1" s="65" t="s">
        <v>88</v>
      </c>
    </row>
    <row r="2" spans="1:13" ht="12.75">
      <c r="A2" s="14" t="s">
        <v>60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12.75">
      <c r="A3" s="26" t="s">
        <v>85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4" ht="67.5">
      <c r="A4" s="17" t="s">
        <v>40</v>
      </c>
      <c r="B4" s="18" t="s">
        <v>1</v>
      </c>
      <c r="C4" s="19" t="s">
        <v>41</v>
      </c>
      <c r="D4" s="20" t="s">
        <v>42</v>
      </c>
      <c r="E4" s="27" t="s">
        <v>79</v>
      </c>
      <c r="F4" s="21" t="s">
        <v>43</v>
      </c>
      <c r="G4" s="21" t="s">
        <v>80</v>
      </c>
      <c r="H4" s="19" t="s">
        <v>44</v>
      </c>
      <c r="I4" s="19" t="s">
        <v>45</v>
      </c>
      <c r="J4" s="20" t="s">
        <v>46</v>
      </c>
      <c r="K4" s="27" t="s">
        <v>84</v>
      </c>
      <c r="L4" s="21" t="s">
        <v>47</v>
      </c>
      <c r="M4" s="19" t="s">
        <v>49</v>
      </c>
      <c r="N4" s="19" t="s">
        <v>82</v>
      </c>
    </row>
    <row r="5" spans="1:16" ht="12" customHeight="1">
      <c r="A5" s="45">
        <v>1301</v>
      </c>
      <c r="B5" s="46" t="s">
        <v>3</v>
      </c>
      <c r="C5" s="33">
        <v>3118488</v>
      </c>
      <c r="D5" s="34">
        <v>135050</v>
      </c>
      <c r="E5" s="35">
        <v>-6246.99567383292</v>
      </c>
      <c r="F5" s="36">
        <v>40181</v>
      </c>
      <c r="G5" s="36">
        <v>78964.43584702074</v>
      </c>
      <c r="H5" s="33"/>
      <c r="I5" s="33">
        <v>18645</v>
      </c>
      <c r="J5" s="34">
        <v>-1380800</v>
      </c>
      <c r="K5" s="35">
        <v>0</v>
      </c>
      <c r="L5" s="36">
        <v>0</v>
      </c>
      <c r="M5" s="22">
        <f aca="true" t="shared" si="0" ref="M5:M40">C5+D5+F5-H5-I5-J5-L5</f>
        <v>4655874</v>
      </c>
      <c r="N5" s="50">
        <f>+M5+E5+G5-K5</f>
        <v>4728591.440173188</v>
      </c>
      <c r="P5" s="70"/>
    </row>
    <row r="6" spans="1:16" ht="12" customHeight="1">
      <c r="A6" s="45">
        <v>1309</v>
      </c>
      <c r="B6" s="46" t="s">
        <v>4</v>
      </c>
      <c r="C6" s="22">
        <v>1311722</v>
      </c>
      <c r="D6" s="7">
        <v>17416</v>
      </c>
      <c r="E6" s="31">
        <v>-1755.5230728289844</v>
      </c>
      <c r="F6" s="6">
        <v>19659</v>
      </c>
      <c r="G6" s="6">
        <v>22070.27594745056</v>
      </c>
      <c r="H6" s="22"/>
      <c r="I6" s="22">
        <v>4583</v>
      </c>
      <c r="J6" s="7">
        <v>33709</v>
      </c>
      <c r="K6" s="31">
        <v>0</v>
      </c>
      <c r="L6" s="6">
        <v>4433</v>
      </c>
      <c r="M6" s="22">
        <f t="shared" si="0"/>
        <v>1306072</v>
      </c>
      <c r="N6" s="50">
        <f aca="true" t="shared" si="1" ref="N6:N40">+M6+E6+G6-K6</f>
        <v>1326386.7528746217</v>
      </c>
      <c r="P6" s="70"/>
    </row>
    <row r="7" spans="1:16" ht="12" customHeight="1">
      <c r="A7" s="45">
        <v>1330</v>
      </c>
      <c r="B7" s="46" t="s">
        <v>5</v>
      </c>
      <c r="C7" s="22">
        <v>1486446</v>
      </c>
      <c r="D7" s="7">
        <v>20803</v>
      </c>
      <c r="E7" s="31">
        <v>-2070.202122832852</v>
      </c>
      <c r="F7" s="6">
        <v>15321</v>
      </c>
      <c r="G7" s="6">
        <v>29195.407159937575</v>
      </c>
      <c r="H7" s="22"/>
      <c r="I7" s="22">
        <v>193</v>
      </c>
      <c r="J7" s="7">
        <v>-46388</v>
      </c>
      <c r="K7" s="31">
        <v>0</v>
      </c>
      <c r="L7" s="6">
        <v>-1677</v>
      </c>
      <c r="M7" s="22">
        <f t="shared" si="0"/>
        <v>1570442</v>
      </c>
      <c r="N7" s="50">
        <f t="shared" si="1"/>
        <v>1597567.2050371047</v>
      </c>
      <c r="P7" s="70"/>
    </row>
    <row r="8" spans="1:16" ht="12" customHeight="1">
      <c r="A8" s="45">
        <v>1351</v>
      </c>
      <c r="B8" s="46" t="s">
        <v>6</v>
      </c>
      <c r="C8" s="22">
        <v>596605</v>
      </c>
      <c r="D8" s="7">
        <v>1354</v>
      </c>
      <c r="E8" s="31">
        <v>-753.3591172028758</v>
      </c>
      <c r="F8" s="6">
        <v>7599</v>
      </c>
      <c r="G8" s="6">
        <v>9203.688059584882</v>
      </c>
      <c r="H8" s="22">
        <v>1321</v>
      </c>
      <c r="I8" s="22">
        <v>950</v>
      </c>
      <c r="J8" s="7">
        <v>14314</v>
      </c>
      <c r="K8" s="31">
        <v>0</v>
      </c>
      <c r="L8" s="6">
        <v>0</v>
      </c>
      <c r="M8" s="22">
        <f t="shared" si="0"/>
        <v>588973</v>
      </c>
      <c r="N8" s="50">
        <f t="shared" si="1"/>
        <v>597423.328942382</v>
      </c>
      <c r="P8" s="70"/>
    </row>
    <row r="9" spans="1:16" ht="12" customHeight="1">
      <c r="A9" s="45">
        <v>1401</v>
      </c>
      <c r="B9" s="46" t="s">
        <v>7</v>
      </c>
      <c r="C9" s="22">
        <v>675554</v>
      </c>
      <c r="D9" s="7">
        <v>7976</v>
      </c>
      <c r="E9" s="31">
        <v>-907.564563765156</v>
      </c>
      <c r="F9" s="6">
        <v>8607</v>
      </c>
      <c r="G9" s="6">
        <v>12588.257497292201</v>
      </c>
      <c r="H9" s="22"/>
      <c r="I9" s="22"/>
      <c r="J9" s="7">
        <v>-4544</v>
      </c>
      <c r="K9" s="31">
        <v>0</v>
      </c>
      <c r="L9" s="6">
        <v>-2756</v>
      </c>
      <c r="M9" s="22">
        <f t="shared" si="0"/>
        <v>699437</v>
      </c>
      <c r="N9" s="50">
        <f t="shared" si="1"/>
        <v>711117.692933527</v>
      </c>
      <c r="P9" s="70"/>
    </row>
    <row r="10" spans="1:16" ht="12" customHeight="1">
      <c r="A10" s="45">
        <v>1501</v>
      </c>
      <c r="B10" s="46" t="s">
        <v>8</v>
      </c>
      <c r="C10" s="22">
        <v>1516372</v>
      </c>
      <c r="D10" s="7">
        <v>5543</v>
      </c>
      <c r="E10" s="31">
        <v>-2025.491342713377</v>
      </c>
      <c r="F10" s="6">
        <v>14576</v>
      </c>
      <c r="G10" s="6">
        <v>23173.41251861026</v>
      </c>
      <c r="H10" s="22">
        <v>1379</v>
      </c>
      <c r="I10" s="22">
        <v>1536</v>
      </c>
      <c r="J10" s="7">
        <v>-31210</v>
      </c>
      <c r="K10" s="31">
        <v>0</v>
      </c>
      <c r="L10" s="6">
        <v>-53572</v>
      </c>
      <c r="M10" s="22">
        <f t="shared" si="0"/>
        <v>1618358</v>
      </c>
      <c r="N10" s="50">
        <f t="shared" si="1"/>
        <v>1639505.921175897</v>
      </c>
      <c r="P10" s="70"/>
    </row>
    <row r="11" spans="1:16" ht="12" customHeight="1">
      <c r="A11" s="45">
        <v>1502</v>
      </c>
      <c r="B11" s="46" t="s">
        <v>9</v>
      </c>
      <c r="C11" s="22">
        <v>1356467</v>
      </c>
      <c r="D11" s="7">
        <v>8155</v>
      </c>
      <c r="E11" s="31">
        <v>-1884.128975179522</v>
      </c>
      <c r="F11" s="6">
        <v>15798</v>
      </c>
      <c r="G11" s="6">
        <v>21580.62116078887</v>
      </c>
      <c r="H11" s="22">
        <v>2360</v>
      </c>
      <c r="I11" s="22"/>
      <c r="J11" s="7">
        <v>-44167</v>
      </c>
      <c r="K11" s="31">
        <v>0</v>
      </c>
      <c r="L11" s="6">
        <v>-17231</v>
      </c>
      <c r="M11" s="22">
        <f t="shared" si="0"/>
        <v>1439458</v>
      </c>
      <c r="N11" s="50">
        <f t="shared" si="1"/>
        <v>1459154.4921856094</v>
      </c>
      <c r="P11" s="70"/>
    </row>
    <row r="12" spans="1:16" ht="12" customHeight="1">
      <c r="A12" s="45">
        <v>1516</v>
      </c>
      <c r="B12" s="46" t="s">
        <v>10</v>
      </c>
      <c r="C12" s="22">
        <v>2005170</v>
      </c>
      <c r="D12" s="7">
        <v>18963</v>
      </c>
      <c r="E12" s="31">
        <v>-2698.6741375560705</v>
      </c>
      <c r="F12" s="6">
        <v>21481</v>
      </c>
      <c r="G12" s="6">
        <v>29121.399641024618</v>
      </c>
      <c r="H12" s="22">
        <v>1442</v>
      </c>
      <c r="I12" s="22">
        <v>1870</v>
      </c>
      <c r="J12" s="7">
        <v>-13609</v>
      </c>
      <c r="K12" s="31">
        <v>0</v>
      </c>
      <c r="L12" s="6">
        <v>70803</v>
      </c>
      <c r="M12" s="22">
        <f t="shared" si="0"/>
        <v>1985108</v>
      </c>
      <c r="N12" s="50">
        <f t="shared" si="1"/>
        <v>2011530.7255034687</v>
      </c>
      <c r="P12" s="70"/>
    </row>
    <row r="13" spans="1:16" ht="12" customHeight="1">
      <c r="A13" s="45">
        <v>2000</v>
      </c>
      <c r="B13" s="46" t="s">
        <v>11</v>
      </c>
      <c r="C13" s="22">
        <v>2503218</v>
      </c>
      <c r="D13" s="7">
        <v>13115</v>
      </c>
      <c r="E13" s="31">
        <v>-3222.4406262486737</v>
      </c>
      <c r="F13" s="6">
        <v>26346</v>
      </c>
      <c r="G13" s="6">
        <v>45925.16187544685</v>
      </c>
      <c r="H13" s="22">
        <v>22518</v>
      </c>
      <c r="I13" s="22">
        <v>8595</v>
      </c>
      <c r="J13" s="7">
        <v>187347</v>
      </c>
      <c r="K13" s="31">
        <v>0</v>
      </c>
      <c r="L13" s="6"/>
      <c r="M13" s="22">
        <f t="shared" si="0"/>
        <v>2324219</v>
      </c>
      <c r="N13" s="50">
        <f t="shared" si="1"/>
        <v>2366921.721249198</v>
      </c>
      <c r="P13" s="70"/>
    </row>
    <row r="14" spans="1:16" ht="12" customHeight="1">
      <c r="A14" s="45">
        <v>4001</v>
      </c>
      <c r="B14" s="47" t="s">
        <v>15</v>
      </c>
      <c r="C14" s="22">
        <v>341969</v>
      </c>
      <c r="D14" s="7">
        <v>740</v>
      </c>
      <c r="E14" s="31">
        <v>-458.4122838260319</v>
      </c>
      <c r="F14" s="6">
        <v>3301</v>
      </c>
      <c r="G14" s="6">
        <v>5408.810444473485</v>
      </c>
      <c r="H14" s="22"/>
      <c r="I14" s="22">
        <v>2075</v>
      </c>
      <c r="J14" s="7">
        <v>13620</v>
      </c>
      <c r="K14" s="31">
        <v>0</v>
      </c>
      <c r="L14" s="6"/>
      <c r="M14" s="22">
        <f t="shared" si="0"/>
        <v>330315</v>
      </c>
      <c r="N14" s="50">
        <f t="shared" si="1"/>
        <v>335265.3981606474</v>
      </c>
      <c r="P14" s="70"/>
    </row>
    <row r="15" spans="1:16" ht="12" customHeight="1">
      <c r="A15" s="45">
        <v>2501</v>
      </c>
      <c r="B15" s="46" t="s">
        <v>12</v>
      </c>
      <c r="C15" s="22">
        <v>1812624</v>
      </c>
      <c r="D15" s="7">
        <v>27170</v>
      </c>
      <c r="E15" s="31">
        <v>0</v>
      </c>
      <c r="F15" s="6">
        <v>38602</v>
      </c>
      <c r="G15" s="6">
        <v>0</v>
      </c>
      <c r="H15" s="22"/>
      <c r="I15" s="22">
        <v>19192</v>
      </c>
      <c r="J15" s="7">
        <v>122091</v>
      </c>
      <c r="K15" s="31">
        <v>0</v>
      </c>
      <c r="L15" s="6"/>
      <c r="M15" s="22">
        <f t="shared" si="0"/>
        <v>1737113</v>
      </c>
      <c r="N15" s="50">
        <f t="shared" si="1"/>
        <v>1737113</v>
      </c>
      <c r="P15" s="70"/>
    </row>
    <row r="16" spans="1:16" ht="12" customHeight="1">
      <c r="A16" s="45">
        <v>3000</v>
      </c>
      <c r="B16" s="46" t="s">
        <v>13</v>
      </c>
      <c r="C16" s="22">
        <v>1979214</v>
      </c>
      <c r="D16" s="7">
        <v>31027</v>
      </c>
      <c r="E16" s="31">
        <v>0</v>
      </c>
      <c r="F16" s="6">
        <v>44082</v>
      </c>
      <c r="G16" s="6">
        <v>0</v>
      </c>
      <c r="H16" s="22"/>
      <c r="I16" s="22">
        <v>13806</v>
      </c>
      <c r="J16" s="7">
        <v>90920</v>
      </c>
      <c r="K16" s="31">
        <v>0</v>
      </c>
      <c r="L16" s="6"/>
      <c r="M16" s="22">
        <f t="shared" si="0"/>
        <v>1949597</v>
      </c>
      <c r="N16" s="50">
        <f t="shared" si="1"/>
        <v>1949597</v>
      </c>
      <c r="P16" s="70"/>
    </row>
    <row r="17" spans="1:16" ht="12" customHeight="1">
      <c r="A17" s="45">
        <v>3500</v>
      </c>
      <c r="B17" s="46" t="s">
        <v>14</v>
      </c>
      <c r="C17" s="22">
        <v>1945200</v>
      </c>
      <c r="D17" s="7">
        <v>29951</v>
      </c>
      <c r="E17" s="31">
        <v>0</v>
      </c>
      <c r="F17" s="6">
        <v>42556</v>
      </c>
      <c r="G17" s="6">
        <v>0</v>
      </c>
      <c r="H17" s="22"/>
      <c r="I17" s="22">
        <v>1536</v>
      </c>
      <c r="J17" s="7">
        <v>89026</v>
      </c>
      <c r="K17" s="31">
        <v>0</v>
      </c>
      <c r="L17" s="6"/>
      <c r="M17" s="22">
        <f t="shared" si="0"/>
        <v>1927145</v>
      </c>
      <c r="N17" s="50">
        <f t="shared" si="1"/>
        <v>1927145</v>
      </c>
      <c r="P17" s="70"/>
    </row>
    <row r="18" spans="1:16" ht="12" customHeight="1">
      <c r="A18" s="45">
        <v>4202</v>
      </c>
      <c r="B18" s="46" t="s">
        <v>16</v>
      </c>
      <c r="C18" s="22">
        <v>3751870</v>
      </c>
      <c r="D18" s="7">
        <v>55190</v>
      </c>
      <c r="E18" s="31">
        <v>-5918.685196600185</v>
      </c>
      <c r="F18" s="6">
        <v>76761</v>
      </c>
      <c r="G18" s="6">
        <v>11486.497625258562</v>
      </c>
      <c r="H18" s="22">
        <v>12476</v>
      </c>
      <c r="I18" s="22">
        <v>77255</v>
      </c>
      <c r="J18" s="7">
        <v>244397</v>
      </c>
      <c r="K18" s="31">
        <v>0</v>
      </c>
      <c r="L18" s="6">
        <v>14065</v>
      </c>
      <c r="M18" s="22">
        <f t="shared" si="0"/>
        <v>3535628</v>
      </c>
      <c r="N18" s="50">
        <f t="shared" si="1"/>
        <v>3541195.8124286584</v>
      </c>
      <c r="P18" s="70"/>
    </row>
    <row r="19" spans="1:16" ht="12" customHeight="1">
      <c r="A19" s="45">
        <v>4212</v>
      </c>
      <c r="B19" s="46" t="s">
        <v>17</v>
      </c>
      <c r="C19" s="22">
        <v>1036730</v>
      </c>
      <c r="D19" s="7">
        <v>17919</v>
      </c>
      <c r="E19" s="31">
        <v>-1530.6012622734415</v>
      </c>
      <c r="F19" s="6">
        <v>19849</v>
      </c>
      <c r="G19" s="6">
        <v>2970.243455017662</v>
      </c>
      <c r="H19" s="22">
        <v>1889</v>
      </c>
      <c r="I19" s="22">
        <v>17003</v>
      </c>
      <c r="J19" s="7">
        <v>40880</v>
      </c>
      <c r="K19" s="31">
        <v>0</v>
      </c>
      <c r="L19" s="6">
        <v>-14011</v>
      </c>
      <c r="M19" s="22">
        <f t="shared" si="0"/>
        <v>1028737</v>
      </c>
      <c r="N19" s="50">
        <f t="shared" si="1"/>
        <v>1030176.6421927442</v>
      </c>
      <c r="P19" s="70"/>
    </row>
    <row r="20" spans="1:16" ht="12" customHeight="1">
      <c r="A20" s="45">
        <v>5001</v>
      </c>
      <c r="B20" s="46" t="s">
        <v>18</v>
      </c>
      <c r="C20" s="22">
        <v>864105</v>
      </c>
      <c r="D20" s="7">
        <v>12792</v>
      </c>
      <c r="E20" s="31">
        <v>-1304.106846389168</v>
      </c>
      <c r="F20" s="6">
        <v>16901</v>
      </c>
      <c r="G20" s="6">
        <v>2528.955581538281</v>
      </c>
      <c r="H20" s="22">
        <v>700</v>
      </c>
      <c r="I20" s="22">
        <v>3252</v>
      </c>
      <c r="J20" s="7">
        <v>41875</v>
      </c>
      <c r="K20" s="31">
        <v>0</v>
      </c>
      <c r="L20" s="6">
        <v>8173</v>
      </c>
      <c r="M20" s="22">
        <f t="shared" si="0"/>
        <v>839798</v>
      </c>
      <c r="N20" s="50">
        <f t="shared" si="1"/>
        <v>841022.8487351491</v>
      </c>
      <c r="P20" s="70"/>
    </row>
    <row r="21" spans="1:16" ht="12" customHeight="1">
      <c r="A21" s="45">
        <v>5002</v>
      </c>
      <c r="B21" s="46" t="s">
        <v>19</v>
      </c>
      <c r="C21" s="22">
        <v>271261</v>
      </c>
      <c r="D21" s="7">
        <v>4051</v>
      </c>
      <c r="E21" s="31">
        <v>-399.36122812046597</v>
      </c>
      <c r="F21" s="6">
        <v>5187</v>
      </c>
      <c r="G21" s="6">
        <v>775.4972647433342</v>
      </c>
      <c r="H21" s="22">
        <v>800</v>
      </c>
      <c r="I21" s="22">
        <v>901</v>
      </c>
      <c r="J21" s="7">
        <v>13650</v>
      </c>
      <c r="K21" s="31">
        <v>0</v>
      </c>
      <c r="L21" s="6">
        <v>-23049</v>
      </c>
      <c r="M21" s="22">
        <f t="shared" si="0"/>
        <v>288197</v>
      </c>
      <c r="N21" s="50">
        <f t="shared" si="1"/>
        <v>288573.13603662286</v>
      </c>
      <c r="P21" s="70"/>
    </row>
    <row r="22" spans="1:16" ht="12" customHeight="1">
      <c r="A22" s="45">
        <v>5003</v>
      </c>
      <c r="B22" s="46" t="s">
        <v>20</v>
      </c>
      <c r="C22" s="22">
        <v>49307</v>
      </c>
      <c r="D22" s="7">
        <v>870</v>
      </c>
      <c r="E22" s="31">
        <v>-77.00074379049568</v>
      </c>
      <c r="F22" s="6">
        <v>994</v>
      </c>
      <c r="G22" s="6">
        <v>149.5970286082054</v>
      </c>
      <c r="H22" s="22"/>
      <c r="I22" s="22">
        <v>0</v>
      </c>
      <c r="J22" s="7">
        <v>2256</v>
      </c>
      <c r="K22" s="31">
        <v>0</v>
      </c>
      <c r="L22" s="6">
        <v>-3461</v>
      </c>
      <c r="M22" s="22">
        <f t="shared" si="0"/>
        <v>52376</v>
      </c>
      <c r="N22" s="50">
        <f t="shared" si="1"/>
        <v>52448.596284817715</v>
      </c>
      <c r="P22" s="70"/>
    </row>
    <row r="23" spans="1:16" ht="12" customHeight="1">
      <c r="A23" s="45">
        <v>5004</v>
      </c>
      <c r="B23" s="46" t="s">
        <v>21</v>
      </c>
      <c r="C23" s="22">
        <v>439335</v>
      </c>
      <c r="D23" s="7">
        <v>6451</v>
      </c>
      <c r="E23" s="31">
        <v>-660.2982470448442</v>
      </c>
      <c r="F23" s="6">
        <v>8568</v>
      </c>
      <c r="G23" s="6">
        <v>1282.28979861281</v>
      </c>
      <c r="H23" s="22"/>
      <c r="I23" s="22">
        <v>347</v>
      </c>
      <c r="J23" s="7">
        <v>13651</v>
      </c>
      <c r="K23" s="31">
        <v>0</v>
      </c>
      <c r="L23" s="6">
        <v>18170</v>
      </c>
      <c r="M23" s="22">
        <f t="shared" si="0"/>
        <v>422186</v>
      </c>
      <c r="N23" s="50">
        <f t="shared" si="1"/>
        <v>422807.991551568</v>
      </c>
      <c r="P23" s="70"/>
    </row>
    <row r="24" spans="1:16" ht="12" customHeight="1">
      <c r="A24" s="45">
        <v>5501</v>
      </c>
      <c r="B24" s="46" t="s">
        <v>22</v>
      </c>
      <c r="C24" s="22">
        <v>1420186</v>
      </c>
      <c r="D24" s="7">
        <v>20083</v>
      </c>
      <c r="E24" s="31">
        <v>20757.900433905474</v>
      </c>
      <c r="F24" s="6">
        <v>28747</v>
      </c>
      <c r="G24" s="6">
        <v>4302.027938547042</v>
      </c>
      <c r="H24" s="22">
        <v>3252</v>
      </c>
      <c r="I24" s="22">
        <v>796</v>
      </c>
      <c r="J24" s="7">
        <v>79504</v>
      </c>
      <c r="K24" s="31">
        <v>0</v>
      </c>
      <c r="L24" s="6">
        <v>-1406</v>
      </c>
      <c r="M24" s="22">
        <f t="shared" si="0"/>
        <v>1386870</v>
      </c>
      <c r="N24" s="50">
        <f t="shared" si="1"/>
        <v>1411929.9283724525</v>
      </c>
      <c r="P24" s="70"/>
    </row>
    <row r="25" spans="1:16" ht="12" customHeight="1">
      <c r="A25" s="45">
        <v>6004</v>
      </c>
      <c r="B25" s="46" t="s">
        <v>23</v>
      </c>
      <c r="C25" s="22">
        <v>74771</v>
      </c>
      <c r="D25" s="7">
        <v>1037</v>
      </c>
      <c r="E25" s="31">
        <v>-120.05164904256367</v>
      </c>
      <c r="F25" s="6">
        <v>1562</v>
      </c>
      <c r="G25" s="6">
        <v>234.15621004678155</v>
      </c>
      <c r="H25" s="22"/>
      <c r="I25" s="22">
        <v>0</v>
      </c>
      <c r="J25" s="7">
        <v>3578</v>
      </c>
      <c r="K25" s="31">
        <v>0</v>
      </c>
      <c r="L25" s="6">
        <v>-12944</v>
      </c>
      <c r="M25" s="22">
        <f t="shared" si="0"/>
        <v>86736</v>
      </c>
      <c r="N25" s="50">
        <f t="shared" si="1"/>
        <v>86850.10456100422</v>
      </c>
      <c r="P25" s="70"/>
    </row>
    <row r="26" spans="1:16" ht="12" customHeight="1">
      <c r="A26" s="45">
        <v>6007</v>
      </c>
      <c r="B26" s="46" t="s">
        <v>25</v>
      </c>
      <c r="C26" s="22">
        <v>1031604</v>
      </c>
      <c r="D26" s="7">
        <v>11262</v>
      </c>
      <c r="E26" s="31">
        <v>-1552.8592590654862</v>
      </c>
      <c r="F26" s="6">
        <v>20152</v>
      </c>
      <c r="G26" s="6">
        <v>3015.912370955117</v>
      </c>
      <c r="H26" s="22">
        <v>5970</v>
      </c>
      <c r="I26" s="22">
        <v>-514</v>
      </c>
      <c r="J26" s="7">
        <v>69492</v>
      </c>
      <c r="K26" s="31">
        <v>0</v>
      </c>
      <c r="L26" s="6">
        <v>-29552</v>
      </c>
      <c r="M26" s="22">
        <f t="shared" si="0"/>
        <v>1017622</v>
      </c>
      <c r="N26" s="50">
        <f t="shared" si="1"/>
        <v>1019085.0531118896</v>
      </c>
      <c r="P26" s="70"/>
    </row>
    <row r="27" spans="1:16" ht="12" customHeight="1">
      <c r="A27" s="45">
        <v>6008</v>
      </c>
      <c r="B27" s="46" t="s">
        <v>26</v>
      </c>
      <c r="C27" s="22">
        <v>1108449</v>
      </c>
      <c r="D27" s="7">
        <v>-3393</v>
      </c>
      <c r="E27" s="31">
        <v>-1703.8142960120404</v>
      </c>
      <c r="F27" s="6">
        <v>22094</v>
      </c>
      <c r="G27" s="6">
        <v>3306.6155196086147</v>
      </c>
      <c r="H27" s="22">
        <v>3146</v>
      </c>
      <c r="I27" s="22">
        <v>3960</v>
      </c>
      <c r="J27" s="7">
        <v>97896</v>
      </c>
      <c r="K27" s="31">
        <v>0</v>
      </c>
      <c r="L27" s="6"/>
      <c r="M27" s="22">
        <f t="shared" si="0"/>
        <v>1022148</v>
      </c>
      <c r="N27" s="50">
        <f t="shared" si="1"/>
        <v>1023750.8012235966</v>
      </c>
      <c r="P27" s="70"/>
    </row>
    <row r="28" spans="1:16" ht="12" customHeight="1">
      <c r="A28" s="45">
        <v>6006</v>
      </c>
      <c r="B28" s="46" t="s">
        <v>24</v>
      </c>
      <c r="C28" s="22">
        <v>621439</v>
      </c>
      <c r="D28" s="7">
        <v>28782</v>
      </c>
      <c r="E28" s="31"/>
      <c r="F28" s="6">
        <v>4681</v>
      </c>
      <c r="G28" s="6">
        <v>11630.086846484995</v>
      </c>
      <c r="H28" s="22">
        <v>2368</v>
      </c>
      <c r="I28" s="22">
        <v>500</v>
      </c>
      <c r="J28" s="7">
        <v>-37743</v>
      </c>
      <c r="K28" s="31">
        <v>0</v>
      </c>
      <c r="L28" s="6">
        <v>2647</v>
      </c>
      <c r="M28" s="22">
        <f t="shared" si="0"/>
        <v>687130</v>
      </c>
      <c r="N28" s="50">
        <f t="shared" si="1"/>
        <v>698760.086846485</v>
      </c>
      <c r="P28" s="70"/>
    </row>
    <row r="29" spans="1:16" ht="12" customHeight="1">
      <c r="A29" s="45">
        <v>6014</v>
      </c>
      <c r="B29" s="46" t="s">
        <v>27</v>
      </c>
      <c r="C29" s="22">
        <v>48272</v>
      </c>
      <c r="D29" s="7">
        <v>762</v>
      </c>
      <c r="E29" s="31">
        <v>170.608746433223</v>
      </c>
      <c r="F29" s="6">
        <v>359</v>
      </c>
      <c r="G29" s="6">
        <v>1386.5048312384797</v>
      </c>
      <c r="H29" s="22"/>
      <c r="I29" s="22">
        <v>8</v>
      </c>
      <c r="J29" s="7">
        <v>-31708</v>
      </c>
      <c r="K29" s="31">
        <v>0</v>
      </c>
      <c r="L29" s="6">
        <v>-2909</v>
      </c>
      <c r="M29" s="22">
        <f t="shared" si="0"/>
        <v>84002</v>
      </c>
      <c r="N29" s="50">
        <f t="shared" si="1"/>
        <v>85559.1135776717</v>
      </c>
      <c r="P29" s="70"/>
    </row>
    <row r="30" spans="1:16" ht="12" customHeight="1">
      <c r="A30" s="45">
        <v>6501</v>
      </c>
      <c r="B30" s="46" t="s">
        <v>28</v>
      </c>
      <c r="C30" s="22">
        <v>1713272</v>
      </c>
      <c r="D30" s="7">
        <v>26955</v>
      </c>
      <c r="E30" s="31"/>
      <c r="F30" s="6">
        <v>12979</v>
      </c>
      <c r="G30" s="6">
        <v>32252.03426768045</v>
      </c>
      <c r="H30" s="22"/>
      <c r="I30" s="22">
        <v>5579</v>
      </c>
      <c r="J30" s="7">
        <v>73167</v>
      </c>
      <c r="K30" s="31">
        <v>0</v>
      </c>
      <c r="L30" s="6"/>
      <c r="M30" s="22">
        <f t="shared" si="0"/>
        <v>1674460</v>
      </c>
      <c r="N30" s="50">
        <f t="shared" si="1"/>
        <v>1706712.0342676805</v>
      </c>
      <c r="P30" s="70"/>
    </row>
    <row r="31" spans="1:16" ht="12" customHeight="1">
      <c r="A31" s="45">
        <v>7002</v>
      </c>
      <c r="B31" s="46" t="s">
        <v>29</v>
      </c>
      <c r="C31" s="22">
        <v>560933</v>
      </c>
      <c r="D31" s="7">
        <v>9302</v>
      </c>
      <c r="E31" s="31"/>
      <c r="F31" s="6">
        <v>4386</v>
      </c>
      <c r="G31" s="6">
        <v>11620.621447894922</v>
      </c>
      <c r="H31" s="22">
        <v>5212</v>
      </c>
      <c r="I31" s="22">
        <v>690</v>
      </c>
      <c r="J31" s="7">
        <v>-13106</v>
      </c>
      <c r="K31" s="31">
        <v>0</v>
      </c>
      <c r="L31" s="6">
        <v>32339</v>
      </c>
      <c r="M31" s="22">
        <f t="shared" si="0"/>
        <v>549486</v>
      </c>
      <c r="N31" s="50">
        <f t="shared" si="1"/>
        <v>561106.621447895</v>
      </c>
      <c r="P31" s="70"/>
    </row>
    <row r="32" spans="1:16" ht="12" customHeight="1">
      <c r="A32" s="45">
        <v>7003</v>
      </c>
      <c r="B32" s="46" t="s">
        <v>30</v>
      </c>
      <c r="C32" s="22">
        <v>2901217</v>
      </c>
      <c r="D32" s="7">
        <v>48775</v>
      </c>
      <c r="E32" s="31"/>
      <c r="F32" s="6">
        <v>22999</v>
      </c>
      <c r="G32" s="6">
        <v>57147.192919210866</v>
      </c>
      <c r="H32" s="22"/>
      <c r="I32" s="22">
        <v>1883</v>
      </c>
      <c r="J32" s="7">
        <v>95123</v>
      </c>
      <c r="K32" s="31">
        <v>0</v>
      </c>
      <c r="L32" s="6">
        <v>-21552</v>
      </c>
      <c r="M32" s="22">
        <f t="shared" si="0"/>
        <v>2897537</v>
      </c>
      <c r="N32" s="50">
        <f t="shared" si="1"/>
        <v>2954684.192919211</v>
      </c>
      <c r="P32" s="70"/>
    </row>
    <row r="33" spans="1:16" ht="12" customHeight="1">
      <c r="A33" s="45">
        <v>7005</v>
      </c>
      <c r="B33" s="46" t="s">
        <v>31</v>
      </c>
      <c r="C33" s="22">
        <v>826283</v>
      </c>
      <c r="D33" s="7">
        <v>13059</v>
      </c>
      <c r="E33" s="31"/>
      <c r="F33" s="6">
        <v>6158</v>
      </c>
      <c r="G33" s="6">
        <v>15300.091240170601</v>
      </c>
      <c r="H33" s="22">
        <v>13720</v>
      </c>
      <c r="I33" s="22">
        <v>384</v>
      </c>
      <c r="J33" s="7">
        <v>13192</v>
      </c>
      <c r="K33" s="31">
        <v>0</v>
      </c>
      <c r="L33" s="6">
        <v>-19473</v>
      </c>
      <c r="M33" s="22">
        <f t="shared" si="0"/>
        <v>837677</v>
      </c>
      <c r="N33" s="50">
        <f t="shared" si="1"/>
        <v>852977.0912401706</v>
      </c>
      <c r="P33" s="70"/>
    </row>
    <row r="34" spans="1:16" ht="12" customHeight="1">
      <c r="A34" s="45">
        <v>7026</v>
      </c>
      <c r="B34" s="46" t="s">
        <v>32</v>
      </c>
      <c r="C34" s="22">
        <v>1783182</v>
      </c>
      <c r="D34" s="7">
        <v>28464</v>
      </c>
      <c r="E34" s="31"/>
      <c r="F34" s="6">
        <v>13422</v>
      </c>
      <c r="G34" s="6">
        <v>33350.29880799861</v>
      </c>
      <c r="H34" s="22"/>
      <c r="I34" s="22">
        <v>0</v>
      </c>
      <c r="J34" s="7">
        <v>92233</v>
      </c>
      <c r="K34" s="31">
        <v>0</v>
      </c>
      <c r="L34" s="6">
        <v>36337</v>
      </c>
      <c r="M34" s="22">
        <f t="shared" si="0"/>
        <v>1696498</v>
      </c>
      <c r="N34" s="50">
        <f t="shared" si="1"/>
        <v>1729848.2988079987</v>
      </c>
      <c r="P34" s="70"/>
    </row>
    <row r="35" spans="1:16" ht="12" customHeight="1">
      <c r="A35" s="45">
        <v>7601</v>
      </c>
      <c r="B35" s="46" t="s">
        <v>33</v>
      </c>
      <c r="C35" s="22">
        <v>1337354</v>
      </c>
      <c r="D35" s="7">
        <v>19115</v>
      </c>
      <c r="E35" s="31"/>
      <c r="F35" s="6">
        <v>10231</v>
      </c>
      <c r="G35" s="6">
        <v>25421.15557636464</v>
      </c>
      <c r="H35" s="22"/>
      <c r="I35" s="22">
        <v>4513</v>
      </c>
      <c r="J35" s="7">
        <v>61934</v>
      </c>
      <c r="K35" s="31">
        <v>0</v>
      </c>
      <c r="L35" s="6"/>
      <c r="M35" s="22">
        <f t="shared" si="0"/>
        <v>1300253</v>
      </c>
      <c r="N35" s="50">
        <f t="shared" si="1"/>
        <v>1325674.1555763646</v>
      </c>
      <c r="P35" s="70"/>
    </row>
    <row r="36" spans="1:16" ht="12" customHeight="1">
      <c r="A36" s="45">
        <v>7603</v>
      </c>
      <c r="B36" s="46" t="s">
        <v>34</v>
      </c>
      <c r="C36" s="22">
        <v>368709</v>
      </c>
      <c r="D36" s="7">
        <v>10120</v>
      </c>
      <c r="E36" s="31">
        <v>-193.92527673318727</v>
      </c>
      <c r="F36" s="6">
        <v>14460</v>
      </c>
      <c r="G36" s="6">
        <v>785</v>
      </c>
      <c r="H36" s="22"/>
      <c r="I36" s="22">
        <v>2437</v>
      </c>
      <c r="J36" s="7">
        <v>9626</v>
      </c>
      <c r="K36" s="31">
        <v>6906.91893</v>
      </c>
      <c r="L36" s="6"/>
      <c r="M36" s="22">
        <f t="shared" si="0"/>
        <v>381226</v>
      </c>
      <c r="N36" s="50">
        <f t="shared" si="1"/>
        <v>374910.15579326684</v>
      </c>
      <c r="P36" s="70"/>
    </row>
    <row r="37" spans="1:16" ht="12" customHeight="1">
      <c r="A37" s="45">
        <v>8001</v>
      </c>
      <c r="B37" s="46" t="s">
        <v>35</v>
      </c>
      <c r="C37" s="22">
        <v>2724719</v>
      </c>
      <c r="D37" s="7">
        <v>72456</v>
      </c>
      <c r="E37" s="31">
        <v>278.5747375716455</v>
      </c>
      <c r="F37" s="6">
        <v>131120</v>
      </c>
      <c r="G37" s="6">
        <v>-51117</v>
      </c>
      <c r="H37" s="22"/>
      <c r="I37" s="22">
        <v>15814</v>
      </c>
      <c r="J37" s="7">
        <v>159189</v>
      </c>
      <c r="K37" s="31">
        <v>-0.4698700000299141</v>
      </c>
      <c r="L37" s="6">
        <v>92019</v>
      </c>
      <c r="M37" s="22">
        <f t="shared" si="0"/>
        <v>2661273</v>
      </c>
      <c r="N37" s="50">
        <f t="shared" si="1"/>
        <v>2610435.044607572</v>
      </c>
      <c r="P37" s="70"/>
    </row>
    <row r="38" spans="1:16" ht="12" customHeight="1">
      <c r="A38" s="45">
        <v>8003</v>
      </c>
      <c r="B38" s="46" t="s">
        <v>36</v>
      </c>
      <c r="C38" s="22">
        <v>791705</v>
      </c>
      <c r="D38" s="7">
        <v>22960</v>
      </c>
      <c r="E38" s="31">
        <v>-677.4870670878008</v>
      </c>
      <c r="F38" s="6">
        <v>41807</v>
      </c>
      <c r="G38" s="6">
        <v>-10912</v>
      </c>
      <c r="H38" s="22"/>
      <c r="I38" s="22">
        <v>861</v>
      </c>
      <c r="J38" s="7">
        <v>38625</v>
      </c>
      <c r="K38" s="31">
        <v>0.1451600000000326</v>
      </c>
      <c r="L38" s="6">
        <v>76082</v>
      </c>
      <c r="M38" s="22">
        <f t="shared" si="0"/>
        <v>740904</v>
      </c>
      <c r="N38" s="50">
        <f t="shared" si="1"/>
        <v>729314.3677729123</v>
      </c>
      <c r="P38" s="70"/>
    </row>
    <row r="39" spans="1:16" ht="12" customHeight="1">
      <c r="A39" s="45">
        <v>8005</v>
      </c>
      <c r="B39" s="46" t="s">
        <v>37</v>
      </c>
      <c r="C39" s="22">
        <v>245353</v>
      </c>
      <c r="D39" s="7">
        <v>4306</v>
      </c>
      <c r="E39" s="31">
        <v>-123.55262395877435</v>
      </c>
      <c r="F39" s="6">
        <v>12129</v>
      </c>
      <c r="G39" s="6">
        <v>2604</v>
      </c>
      <c r="H39" s="22"/>
      <c r="I39" s="22">
        <v>443</v>
      </c>
      <c r="J39" s="7">
        <v>2343</v>
      </c>
      <c r="K39" s="31">
        <v>-0.22169000000030792</v>
      </c>
      <c r="L39" s="6">
        <v>65636</v>
      </c>
      <c r="M39" s="22">
        <f t="shared" si="0"/>
        <v>193366</v>
      </c>
      <c r="N39" s="50">
        <f t="shared" si="1"/>
        <v>195846.66906604124</v>
      </c>
      <c r="P39" s="70"/>
    </row>
    <row r="40" spans="1:16" ht="12" customHeight="1">
      <c r="A40" s="48">
        <v>8040</v>
      </c>
      <c r="B40" s="49" t="s">
        <v>38</v>
      </c>
      <c r="C40" s="24">
        <v>329260</v>
      </c>
      <c r="D40" s="10">
        <v>5452</v>
      </c>
      <c r="E40" s="30">
        <v>122.38222724935076</v>
      </c>
      <c r="F40" s="9">
        <v>15554</v>
      </c>
      <c r="G40" s="57">
        <v>1296</v>
      </c>
      <c r="H40" s="24"/>
      <c r="I40" s="24">
        <v>2483</v>
      </c>
      <c r="J40" s="10">
        <v>548</v>
      </c>
      <c r="K40" s="30">
        <v>-0.005840000000034706</v>
      </c>
      <c r="L40" s="9">
        <v>-233737</v>
      </c>
      <c r="M40" s="24">
        <f t="shared" si="0"/>
        <v>580972</v>
      </c>
      <c r="N40" s="50">
        <f t="shared" si="1"/>
        <v>582390.3880672493</v>
      </c>
      <c r="P40" s="70"/>
    </row>
    <row r="41" spans="1:14" ht="12">
      <c r="A41" s="42"/>
      <c r="B41" s="43" t="s">
        <v>48</v>
      </c>
      <c r="C41" s="24">
        <f aca="true" t="shared" si="2" ref="C41:N41">SUM(C5:C40)</f>
        <v>44948365</v>
      </c>
      <c r="D41" s="10">
        <f t="shared" si="2"/>
        <v>734033</v>
      </c>
      <c r="E41" s="30">
        <f>SUM(E5:E40)</f>
        <v>-14955.069466945226</v>
      </c>
      <c r="F41" s="9">
        <f t="shared" si="2"/>
        <v>789209</v>
      </c>
      <c r="G41" s="9">
        <f>SUM(G5:G40)</f>
        <v>438047.24888160994</v>
      </c>
      <c r="H41" s="24">
        <f t="shared" si="2"/>
        <v>78553</v>
      </c>
      <c r="I41" s="24">
        <f t="shared" si="2"/>
        <v>211576</v>
      </c>
      <c r="J41" s="10">
        <f t="shared" si="2"/>
        <v>100911</v>
      </c>
      <c r="K41" s="30">
        <f>SUM(K5:K40)</f>
        <v>6906.36668999997</v>
      </c>
      <c r="L41" s="9">
        <f t="shared" si="2"/>
        <v>-16626</v>
      </c>
      <c r="M41" s="24">
        <f t="shared" si="2"/>
        <v>46097193</v>
      </c>
      <c r="N41" s="52">
        <f t="shared" si="2"/>
        <v>46513378.81272467</v>
      </c>
    </row>
    <row r="42" spans="1:14" ht="12">
      <c r="A42" s="67"/>
      <c r="B42" s="55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55"/>
    </row>
  </sheetData>
  <sheetProtection/>
  <printOptions/>
  <pageMargins left="0.75" right="0.75" top="0.33" bottom="0.18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69" customWidth="1"/>
    <col min="2" max="2" width="38.8515625" style="4" bestFit="1" customWidth="1"/>
    <col min="3" max="3" width="20.140625" style="11" customWidth="1"/>
    <col min="4" max="7" width="14.28125" style="4" customWidth="1"/>
    <col min="8" max="16384" width="9.140625" style="4" customWidth="1"/>
  </cols>
  <sheetData>
    <row r="1" ht="15.75">
      <c r="A1" s="65" t="s">
        <v>88</v>
      </c>
    </row>
    <row r="2" spans="1:3" ht="12.75">
      <c r="A2" s="71" t="s">
        <v>62</v>
      </c>
      <c r="B2" s="1"/>
      <c r="C2" s="2"/>
    </row>
    <row r="3" spans="1:3" ht="12.75">
      <c r="A3" s="71"/>
      <c r="B3" s="1"/>
      <c r="C3" s="2"/>
    </row>
    <row r="4" spans="1:7" ht="56.25">
      <c r="A4" s="17" t="s">
        <v>40</v>
      </c>
      <c r="B4" s="18" t="s">
        <v>1</v>
      </c>
      <c r="C4" s="19" t="s">
        <v>82</v>
      </c>
      <c r="D4" s="21" t="s">
        <v>50</v>
      </c>
      <c r="E4" s="19" t="s">
        <v>68</v>
      </c>
      <c r="F4" s="21" t="s">
        <v>66</v>
      </c>
      <c r="G4" s="19" t="s">
        <v>67</v>
      </c>
    </row>
    <row r="5" spans="1:7" ht="12" customHeight="1">
      <c r="A5" s="45">
        <v>1301</v>
      </c>
      <c r="B5" s="46" t="s">
        <v>3</v>
      </c>
      <c r="C5" s="22">
        <f>'udv_skema1-7_07'!N5</f>
        <v>4665518.208811568</v>
      </c>
      <c r="D5" s="6">
        <v>126694.828</v>
      </c>
      <c r="E5" s="22">
        <f>C5-D5</f>
        <v>4538823.380811568</v>
      </c>
      <c r="F5" s="6">
        <v>741628.0348335776</v>
      </c>
      <c r="G5" s="50">
        <f>E5-F5</f>
        <v>3797195.345977991</v>
      </c>
    </row>
    <row r="6" spans="1:7" ht="12" customHeight="1">
      <c r="A6" s="45">
        <v>1309</v>
      </c>
      <c r="B6" s="46" t="s">
        <v>4</v>
      </c>
      <c r="C6" s="22">
        <f>'udv_skema1-7_07'!N6</f>
        <v>1300411.101567732</v>
      </c>
      <c r="D6" s="6">
        <v>49071.08699999999</v>
      </c>
      <c r="E6" s="22">
        <f aca="true" t="shared" si="0" ref="E6:E40">C6-D6</f>
        <v>1251340.0145677319</v>
      </c>
      <c r="F6" s="6">
        <v>46941.80263287998</v>
      </c>
      <c r="G6" s="50">
        <f aca="true" t="shared" si="1" ref="G6:G41">E6-F6</f>
        <v>1204398.211934852</v>
      </c>
    </row>
    <row r="7" spans="1:7" ht="12" customHeight="1">
      <c r="A7" s="45">
        <v>1330</v>
      </c>
      <c r="B7" s="46" t="s">
        <v>5</v>
      </c>
      <c r="C7" s="22">
        <f>'udv_skema1-7_07'!N7</f>
        <v>1571632.3945893182</v>
      </c>
      <c r="D7" s="6">
        <v>39197.509</v>
      </c>
      <c r="E7" s="22">
        <f t="shared" si="0"/>
        <v>1532434.8855893181</v>
      </c>
      <c r="F7" s="6">
        <v>126101.92437244827</v>
      </c>
      <c r="G7" s="50">
        <f t="shared" si="1"/>
        <v>1406332.9612168698</v>
      </c>
    </row>
    <row r="8" spans="1:7" ht="12" customHeight="1">
      <c r="A8" s="45">
        <v>1351</v>
      </c>
      <c r="B8" s="46" t="s">
        <v>6</v>
      </c>
      <c r="C8" s="22">
        <f>'udv_skema1-7_07'!N8</f>
        <v>594985.4641749528</v>
      </c>
      <c r="D8" s="6"/>
      <c r="E8" s="22">
        <f t="shared" si="0"/>
        <v>594985.4641749528</v>
      </c>
      <c r="F8" s="6">
        <v>5190.98263537285</v>
      </c>
      <c r="G8" s="50">
        <f t="shared" si="1"/>
        <v>589794.4815395799</v>
      </c>
    </row>
    <row r="9" spans="1:7" ht="12" customHeight="1">
      <c r="A9" s="45">
        <v>1401</v>
      </c>
      <c r="B9" s="46" t="s">
        <v>7</v>
      </c>
      <c r="C9" s="22">
        <f>'udv_skema1-7_07'!N9</f>
        <v>698072.2780271634</v>
      </c>
      <c r="D9" s="6">
        <v>1630.8759999999997</v>
      </c>
      <c r="E9" s="22">
        <f t="shared" si="0"/>
        <v>696441.4020271633</v>
      </c>
      <c r="F9" s="6">
        <v>33981.59762731324</v>
      </c>
      <c r="G9" s="50">
        <f t="shared" si="1"/>
        <v>662459.8043998501</v>
      </c>
    </row>
    <row r="10" spans="1:7" ht="12" customHeight="1">
      <c r="A10" s="45">
        <v>1501</v>
      </c>
      <c r="B10" s="46" t="s">
        <v>8</v>
      </c>
      <c r="C10" s="22">
        <f>'udv_skema1-7_07'!N10</f>
        <v>1625738.4090374385</v>
      </c>
      <c r="D10" s="6">
        <v>16765.774999999998</v>
      </c>
      <c r="E10" s="22">
        <f t="shared" si="0"/>
        <v>1608972.6340374385</v>
      </c>
      <c r="F10" s="6">
        <v>21124.649208000003</v>
      </c>
      <c r="G10" s="50">
        <f t="shared" si="1"/>
        <v>1587847.9848294386</v>
      </c>
    </row>
    <row r="11" spans="1:7" ht="12" customHeight="1">
      <c r="A11" s="45">
        <v>1502</v>
      </c>
      <c r="B11" s="46" t="s">
        <v>9</v>
      </c>
      <c r="C11" s="22">
        <f>'udv_skema1-7_07'!N11</f>
        <v>1444079.7119449861</v>
      </c>
      <c r="D11" s="6">
        <v>29882.619</v>
      </c>
      <c r="E11" s="22">
        <f t="shared" si="0"/>
        <v>1414197.0929449862</v>
      </c>
      <c r="F11" s="6">
        <v>68989.87655228928</v>
      </c>
      <c r="G11" s="50">
        <f t="shared" si="1"/>
        <v>1345207.2163926968</v>
      </c>
    </row>
    <row r="12" spans="1:7" ht="12" customHeight="1">
      <c r="A12" s="45">
        <v>1516</v>
      </c>
      <c r="B12" s="46" t="s">
        <v>10</v>
      </c>
      <c r="C12" s="22">
        <f>'udv_skema1-7_07'!N12</f>
        <v>1992875.8837140836</v>
      </c>
      <c r="D12" s="6">
        <v>63153.310999999994</v>
      </c>
      <c r="E12" s="22">
        <f t="shared" si="0"/>
        <v>1929722.5727140836</v>
      </c>
      <c r="F12" s="6">
        <v>244240.7041749251</v>
      </c>
      <c r="G12" s="50">
        <f t="shared" si="1"/>
        <v>1685481.8685391585</v>
      </c>
    </row>
    <row r="13" spans="1:7" ht="12" customHeight="1">
      <c r="A13" s="45">
        <v>2000</v>
      </c>
      <c r="B13" s="46" t="s">
        <v>11</v>
      </c>
      <c r="C13" s="22">
        <f>'udv_skema1-7_07'!N13</f>
        <v>2332813.9657486384</v>
      </c>
      <c r="D13" s="6">
        <v>19894.017</v>
      </c>
      <c r="E13" s="22">
        <f t="shared" si="0"/>
        <v>2312919.9487486384</v>
      </c>
      <c r="F13" s="6">
        <v>139106.44974971784</v>
      </c>
      <c r="G13" s="50">
        <f t="shared" si="1"/>
        <v>2173813.4989989204</v>
      </c>
    </row>
    <row r="14" spans="1:7" ht="12" customHeight="1">
      <c r="A14" s="45">
        <v>4001</v>
      </c>
      <c r="B14" s="47" t="s">
        <v>15</v>
      </c>
      <c r="C14" s="22">
        <f>'udv_skema1-7_07'!N14</f>
        <v>330675.4591171717</v>
      </c>
      <c r="D14" s="6"/>
      <c r="E14" s="22">
        <f t="shared" si="0"/>
        <v>330675.4591171717</v>
      </c>
      <c r="F14" s="6">
        <v>12099.789746116456</v>
      </c>
      <c r="G14" s="50">
        <f t="shared" si="1"/>
        <v>318575.66937105526</v>
      </c>
    </row>
    <row r="15" spans="1:7" ht="12" customHeight="1">
      <c r="A15" s="45">
        <v>2501</v>
      </c>
      <c r="B15" s="46" t="s">
        <v>12</v>
      </c>
      <c r="C15" s="22">
        <f>'udv_skema1-7_07'!N15</f>
        <v>1713174.159</v>
      </c>
      <c r="D15" s="6">
        <v>433.39399999999995</v>
      </c>
      <c r="E15" s="22">
        <f t="shared" si="0"/>
        <v>1712740.765</v>
      </c>
      <c r="F15" s="6">
        <v>99153.39290138576</v>
      </c>
      <c r="G15" s="50">
        <f t="shared" si="1"/>
        <v>1613587.3720986142</v>
      </c>
    </row>
    <row r="16" spans="1:7" ht="12" customHeight="1">
      <c r="A16" s="45">
        <v>3000</v>
      </c>
      <c r="B16" s="46" t="s">
        <v>13</v>
      </c>
      <c r="C16" s="22">
        <f>'udv_skema1-7_07'!N16</f>
        <v>1923789</v>
      </c>
      <c r="D16" s="6">
        <v>867.815</v>
      </c>
      <c r="E16" s="22">
        <f t="shared" si="0"/>
        <v>1922921.185</v>
      </c>
      <c r="F16" s="6">
        <v>58196.30615856003</v>
      </c>
      <c r="G16" s="50">
        <f t="shared" si="1"/>
        <v>1864724.87884144</v>
      </c>
    </row>
    <row r="17" spans="1:7" ht="12" customHeight="1">
      <c r="A17" s="45">
        <v>3500</v>
      </c>
      <c r="B17" s="46" t="s">
        <v>14</v>
      </c>
      <c r="C17" s="22">
        <f>'udv_skema1-7_07'!N17</f>
        <v>1906029</v>
      </c>
      <c r="D17" s="6">
        <v>1123.538</v>
      </c>
      <c r="E17" s="22">
        <f t="shared" si="0"/>
        <v>1904905.462</v>
      </c>
      <c r="F17" s="6">
        <v>96118.50863347203</v>
      </c>
      <c r="G17" s="50">
        <f t="shared" si="1"/>
        <v>1808786.953366528</v>
      </c>
    </row>
    <row r="18" spans="1:7" ht="12" customHeight="1">
      <c r="A18" s="45">
        <v>4202</v>
      </c>
      <c r="B18" s="46" t="s">
        <v>16</v>
      </c>
      <c r="C18" s="22">
        <f>'udv_skema1-7_07'!N18</f>
        <v>3628520.5330255385</v>
      </c>
      <c r="D18" s="6">
        <v>42782.765999999996</v>
      </c>
      <c r="E18" s="22">
        <f t="shared" si="0"/>
        <v>3585737.7670255387</v>
      </c>
      <c r="F18" s="6">
        <v>314507.33299254515</v>
      </c>
      <c r="G18" s="50">
        <f t="shared" si="1"/>
        <v>3271230.4340329934</v>
      </c>
    </row>
    <row r="19" spans="1:7" ht="12" customHeight="1">
      <c r="A19" s="45">
        <v>4212</v>
      </c>
      <c r="B19" s="46" t="s">
        <v>17</v>
      </c>
      <c r="C19" s="22">
        <f>'udv_skema1-7_07'!N19</f>
        <v>1030903.0302656615</v>
      </c>
      <c r="D19" s="6">
        <v>2597.283</v>
      </c>
      <c r="E19" s="22">
        <f t="shared" si="0"/>
        <v>1028305.7472656615</v>
      </c>
      <c r="F19" s="6">
        <v>21431.772281854974</v>
      </c>
      <c r="G19" s="50">
        <f t="shared" si="1"/>
        <v>1006873.9749838065</v>
      </c>
    </row>
    <row r="20" spans="1:7" ht="12" customHeight="1">
      <c r="A20" s="45">
        <v>5001</v>
      </c>
      <c r="B20" s="46" t="s">
        <v>18</v>
      </c>
      <c r="C20" s="22">
        <f>'udv_skema1-7_07'!N20</f>
        <v>798091.552123827</v>
      </c>
      <c r="D20" s="6"/>
      <c r="E20" s="22">
        <f t="shared" si="0"/>
        <v>798091.552123827</v>
      </c>
      <c r="F20" s="6">
        <v>30040.34782363779</v>
      </c>
      <c r="G20" s="50">
        <f t="shared" si="1"/>
        <v>768051.2043001893</v>
      </c>
    </row>
    <row r="21" spans="1:7" ht="12" customHeight="1">
      <c r="A21" s="45">
        <v>5002</v>
      </c>
      <c r="B21" s="46" t="s">
        <v>19</v>
      </c>
      <c r="C21" s="22">
        <f>'udv_skema1-7_07'!N21</f>
        <v>263666.83345433796</v>
      </c>
      <c r="D21" s="6"/>
      <c r="E21" s="22">
        <f t="shared" si="0"/>
        <v>263666.83345433796</v>
      </c>
      <c r="F21" s="6">
        <v>8672.94455787652</v>
      </c>
      <c r="G21" s="50">
        <f t="shared" si="1"/>
        <v>254993.88889646143</v>
      </c>
    </row>
    <row r="22" spans="1:7" ht="12" customHeight="1">
      <c r="A22" s="45">
        <v>5003</v>
      </c>
      <c r="B22" s="46" t="s">
        <v>20</v>
      </c>
      <c r="C22" s="22">
        <f>'udv_skema1-7_07'!N22</f>
        <v>49223.23320124417</v>
      </c>
      <c r="D22" s="6">
        <v>322.47799999999995</v>
      </c>
      <c r="E22" s="22">
        <f t="shared" si="0"/>
        <v>48900.75520124417</v>
      </c>
      <c r="F22" s="6">
        <v>684.6962400264653</v>
      </c>
      <c r="G22" s="50">
        <f t="shared" si="1"/>
        <v>48216.0589612177</v>
      </c>
    </row>
    <row r="23" spans="1:7" ht="12" customHeight="1">
      <c r="A23" s="45">
        <v>5004</v>
      </c>
      <c r="B23" s="46" t="s">
        <v>21</v>
      </c>
      <c r="C23" s="22">
        <f>'udv_skema1-7_07'!N23</f>
        <v>406494.9088116708</v>
      </c>
      <c r="D23" s="6"/>
      <c r="E23" s="22">
        <f t="shared" si="0"/>
        <v>406494.9088116708</v>
      </c>
      <c r="F23" s="6">
        <v>1435.7220698790884</v>
      </c>
      <c r="G23" s="50">
        <f t="shared" si="1"/>
        <v>405059.1867417917</v>
      </c>
    </row>
    <row r="24" spans="1:7" ht="12" customHeight="1">
      <c r="A24" s="45">
        <v>5501</v>
      </c>
      <c r="B24" s="46" t="s">
        <v>22</v>
      </c>
      <c r="C24" s="22">
        <f>'udv_skema1-7_07'!N24</f>
        <v>1373802.80630206</v>
      </c>
      <c r="D24" s="6">
        <v>2641.444</v>
      </c>
      <c r="E24" s="22">
        <f t="shared" si="0"/>
        <v>1371161.36230206</v>
      </c>
      <c r="F24" s="6">
        <v>102144.89752589047</v>
      </c>
      <c r="G24" s="50">
        <f t="shared" si="1"/>
        <v>1269016.4647761695</v>
      </c>
    </row>
    <row r="25" spans="1:7" ht="12" customHeight="1">
      <c r="A25" s="45">
        <v>6004</v>
      </c>
      <c r="B25" s="46" t="s">
        <v>23</v>
      </c>
      <c r="C25" s="22">
        <f>'udv_skema1-7_07'!N25</f>
        <v>85868.11727941419</v>
      </c>
      <c r="D25" s="6"/>
      <c r="E25" s="22">
        <f t="shared" si="0"/>
        <v>85868.11727941419</v>
      </c>
      <c r="F25" s="6">
        <v>337.3192094400109</v>
      </c>
      <c r="G25" s="50">
        <f t="shared" si="1"/>
        <v>85530.79806997417</v>
      </c>
    </row>
    <row r="26" spans="1:7" ht="12" customHeight="1">
      <c r="A26" s="45">
        <v>6007</v>
      </c>
      <c r="B26" s="46" t="s">
        <v>25</v>
      </c>
      <c r="C26" s="22">
        <f>'udv_skema1-7_07'!N26</f>
        <v>1004787.2836008191</v>
      </c>
      <c r="D26" s="6">
        <v>705.549</v>
      </c>
      <c r="E26" s="22">
        <f t="shared" si="0"/>
        <v>1004081.7346008191</v>
      </c>
      <c r="F26" s="6">
        <v>28848.979974144797</v>
      </c>
      <c r="G26" s="50">
        <f t="shared" si="1"/>
        <v>975232.7546266742</v>
      </c>
    </row>
    <row r="27" spans="1:7" ht="12" customHeight="1">
      <c r="A27" s="45">
        <v>6008</v>
      </c>
      <c r="B27" s="46" t="s">
        <v>26</v>
      </c>
      <c r="C27" s="22">
        <f>'udv_skema1-7_07'!N27</f>
        <v>993548.1820385077</v>
      </c>
      <c r="D27" s="6">
        <v>6848.035999999999</v>
      </c>
      <c r="E27" s="22">
        <f t="shared" si="0"/>
        <v>986700.1460385077</v>
      </c>
      <c r="F27" s="6">
        <v>123915.029644224</v>
      </c>
      <c r="G27" s="50">
        <f t="shared" si="1"/>
        <v>862785.1163942837</v>
      </c>
    </row>
    <row r="28" spans="1:7" ht="12" customHeight="1">
      <c r="A28" s="45">
        <v>6006</v>
      </c>
      <c r="B28" s="46" t="s">
        <v>24</v>
      </c>
      <c r="C28" s="22">
        <f>'udv_skema1-7_07'!N28</f>
        <v>687130</v>
      </c>
      <c r="D28" s="6">
        <v>2047</v>
      </c>
      <c r="E28" s="22">
        <f t="shared" si="0"/>
        <v>685083</v>
      </c>
      <c r="F28" s="6">
        <v>12768.302048168836</v>
      </c>
      <c r="G28" s="50">
        <f t="shared" si="1"/>
        <v>672314.6979518312</v>
      </c>
    </row>
    <row r="29" spans="1:7" ht="12" customHeight="1">
      <c r="A29" s="45">
        <v>6014</v>
      </c>
      <c r="B29" s="46" t="s">
        <v>27</v>
      </c>
      <c r="C29" s="22">
        <f>'udv_skema1-7_07'!N29</f>
        <v>84002</v>
      </c>
      <c r="D29" s="6"/>
      <c r="E29" s="22">
        <f t="shared" si="0"/>
        <v>84002</v>
      </c>
      <c r="F29" s="6">
        <v>1212.8310079999999</v>
      </c>
      <c r="G29" s="50">
        <f t="shared" si="1"/>
        <v>82789.168992</v>
      </c>
    </row>
    <row r="30" spans="1:7" ht="12" customHeight="1">
      <c r="A30" s="45">
        <v>6501</v>
      </c>
      <c r="B30" s="46" t="s">
        <v>28</v>
      </c>
      <c r="C30" s="22">
        <f>'udv_skema1-7_07'!N30</f>
        <v>1674460</v>
      </c>
      <c r="D30" s="6">
        <v>6090.11</v>
      </c>
      <c r="E30" s="22">
        <f t="shared" si="0"/>
        <v>1668369.89</v>
      </c>
      <c r="F30" s="6">
        <v>99797.68713200005</v>
      </c>
      <c r="G30" s="50">
        <f t="shared" si="1"/>
        <v>1568572.202868</v>
      </c>
    </row>
    <row r="31" spans="1:7" ht="12" customHeight="1">
      <c r="A31" s="45">
        <v>7002</v>
      </c>
      <c r="B31" s="46" t="s">
        <v>29</v>
      </c>
      <c r="C31" s="22">
        <f>'udv_skema1-7_07'!N31</f>
        <v>549486</v>
      </c>
      <c r="D31" s="6"/>
      <c r="E31" s="22">
        <f t="shared" si="0"/>
        <v>549486</v>
      </c>
      <c r="F31" s="6">
        <v>10027.666640231562</v>
      </c>
      <c r="G31" s="50">
        <f t="shared" si="1"/>
        <v>539458.3333597684</v>
      </c>
    </row>
    <row r="32" spans="1:7" ht="12" customHeight="1">
      <c r="A32" s="45">
        <v>7003</v>
      </c>
      <c r="B32" s="46" t="s">
        <v>30</v>
      </c>
      <c r="C32" s="22">
        <f>'udv_skema1-7_07'!N32</f>
        <v>2897537</v>
      </c>
      <c r="D32" s="6">
        <v>75214.39899999999</v>
      </c>
      <c r="E32" s="22">
        <f t="shared" si="0"/>
        <v>2822322.601</v>
      </c>
      <c r="F32" s="6">
        <v>275890.1173037494</v>
      </c>
      <c r="G32" s="50">
        <f t="shared" si="1"/>
        <v>2546432.4836962502</v>
      </c>
    </row>
    <row r="33" spans="1:7" ht="12" customHeight="1">
      <c r="A33" s="45">
        <v>7005</v>
      </c>
      <c r="B33" s="46" t="s">
        <v>31</v>
      </c>
      <c r="C33" s="22">
        <f>'udv_skema1-7_07'!N33</f>
        <v>837677</v>
      </c>
      <c r="D33" s="6"/>
      <c r="E33" s="22">
        <f t="shared" si="0"/>
        <v>837677</v>
      </c>
      <c r="F33" s="6">
        <v>16308.909543679998</v>
      </c>
      <c r="G33" s="50">
        <f t="shared" si="1"/>
        <v>821368.09045632</v>
      </c>
    </row>
    <row r="34" spans="1:7" ht="12" customHeight="1">
      <c r="A34" s="45">
        <v>7026</v>
      </c>
      <c r="B34" s="46" t="s">
        <v>32</v>
      </c>
      <c r="C34" s="22">
        <f>'udv_skema1-7_07'!N34</f>
        <v>1696498</v>
      </c>
      <c r="D34" s="6">
        <v>36754.276</v>
      </c>
      <c r="E34" s="22">
        <f t="shared" si="0"/>
        <v>1659743.724</v>
      </c>
      <c r="F34" s="6">
        <v>222238.94768447365</v>
      </c>
      <c r="G34" s="50">
        <f t="shared" si="1"/>
        <v>1437504.7763155263</v>
      </c>
    </row>
    <row r="35" spans="1:7" ht="12" customHeight="1">
      <c r="A35" s="45">
        <v>7601</v>
      </c>
      <c r="B35" s="46" t="s">
        <v>33</v>
      </c>
      <c r="C35" s="22">
        <f>'udv_skema1-7_07'!N35</f>
        <v>1300253</v>
      </c>
      <c r="D35" s="6">
        <v>1831.1409999999998</v>
      </c>
      <c r="E35" s="22">
        <f t="shared" si="0"/>
        <v>1298421.859</v>
      </c>
      <c r="F35" s="6">
        <v>67228.60089770035</v>
      </c>
      <c r="G35" s="50">
        <f t="shared" si="1"/>
        <v>1231193.2581022996</v>
      </c>
    </row>
    <row r="36" spans="1:7" ht="12" customHeight="1">
      <c r="A36" s="45">
        <v>7603</v>
      </c>
      <c r="B36" s="46" t="s">
        <v>34</v>
      </c>
      <c r="C36" s="22">
        <f>'udv_skema1-7_07'!N36</f>
        <v>366338.9315707508</v>
      </c>
      <c r="D36" s="6">
        <v>0</v>
      </c>
      <c r="E36" s="22">
        <f t="shared" si="0"/>
        <v>366338.9315707508</v>
      </c>
      <c r="F36" s="6">
        <v>4433.394000000001</v>
      </c>
      <c r="G36" s="50">
        <f t="shared" si="1"/>
        <v>361905.53757075075</v>
      </c>
    </row>
    <row r="37" spans="1:7" ht="12" customHeight="1">
      <c r="A37" s="45">
        <v>8001</v>
      </c>
      <c r="B37" s="46" t="s">
        <v>35</v>
      </c>
      <c r="C37" s="22">
        <f>'udv_skema1-7_07'!N37</f>
        <v>2569237.240467605</v>
      </c>
      <c r="D37" s="6">
        <v>65454</v>
      </c>
      <c r="E37" s="22">
        <f t="shared" si="0"/>
        <v>2503783.240467605</v>
      </c>
      <c r="F37" s="6">
        <v>176852.994</v>
      </c>
      <c r="G37" s="50">
        <f t="shared" si="1"/>
        <v>2326930.2464676052</v>
      </c>
    </row>
    <row r="38" spans="1:7" ht="12" customHeight="1">
      <c r="A38" s="45">
        <v>8003</v>
      </c>
      <c r="B38" s="46" t="s">
        <v>36</v>
      </c>
      <c r="C38" s="22">
        <f>'udv_skema1-7_07'!N38</f>
        <v>716130.7378500453</v>
      </c>
      <c r="D38" s="6">
        <v>0</v>
      </c>
      <c r="E38" s="22">
        <f t="shared" si="0"/>
        <v>716130.7378500453</v>
      </c>
      <c r="F38" s="6">
        <v>24661.620000000003</v>
      </c>
      <c r="G38" s="50">
        <f t="shared" si="1"/>
        <v>691469.1178500453</v>
      </c>
    </row>
    <row r="39" spans="1:7" ht="12" customHeight="1">
      <c r="A39" s="45">
        <v>8005</v>
      </c>
      <c r="B39" s="46" t="s">
        <v>37</v>
      </c>
      <c r="C39" s="22">
        <f>'udv_skema1-7_07'!N39</f>
        <v>188728.80592407673</v>
      </c>
      <c r="D39" s="6">
        <v>0</v>
      </c>
      <c r="E39" s="22">
        <f t="shared" si="0"/>
        <v>188728.80592407673</v>
      </c>
      <c r="F39" s="6">
        <v>673.769</v>
      </c>
      <c r="G39" s="50">
        <f t="shared" si="1"/>
        <v>188055.03692407673</v>
      </c>
    </row>
    <row r="40" spans="1:7" ht="12" customHeight="1">
      <c r="A40" s="48">
        <v>8040</v>
      </c>
      <c r="B40" s="49" t="s">
        <v>38</v>
      </c>
      <c r="C40" s="24">
        <f>'udv_skema1-7_07'!N40</f>
        <v>573701.4878715728</v>
      </c>
      <c r="D40" s="9">
        <v>2548</v>
      </c>
      <c r="E40" s="24">
        <f t="shared" si="0"/>
        <v>571153.4878715728</v>
      </c>
      <c r="F40" s="9">
        <v>1440.373</v>
      </c>
      <c r="G40" s="51">
        <f t="shared" si="1"/>
        <v>569713.1148715728</v>
      </c>
    </row>
    <row r="41" spans="1:7" ht="12">
      <c r="A41" s="42"/>
      <c r="B41" s="43" t="s">
        <v>48</v>
      </c>
      <c r="C41" s="24">
        <f>SUM(C5:C40)</f>
        <v>45875881.7195202</v>
      </c>
      <c r="D41" s="9">
        <f>SUM(D5:D40)</f>
        <v>594551.2509999998</v>
      </c>
      <c r="E41" s="24">
        <f>SUM(E5:E40)</f>
        <v>45281330.46852019</v>
      </c>
      <c r="F41" s="9">
        <f>SUM(F5:F40)</f>
        <v>3238428.2738035806</v>
      </c>
      <c r="G41" s="51">
        <f t="shared" si="1"/>
        <v>42042902.1947166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69" customWidth="1"/>
    <col min="2" max="2" width="38.8515625" style="4" bestFit="1" customWidth="1"/>
    <col min="3" max="3" width="20.140625" style="11" customWidth="1"/>
    <col min="4" max="7" width="14.28125" style="4" customWidth="1"/>
    <col min="8" max="16384" width="9.140625" style="4" customWidth="1"/>
  </cols>
  <sheetData>
    <row r="1" ht="15.75">
      <c r="A1" s="65" t="s">
        <v>88</v>
      </c>
    </row>
    <row r="2" spans="1:3" ht="12.75">
      <c r="A2" s="71" t="s">
        <v>62</v>
      </c>
      <c r="B2" s="1"/>
      <c r="C2" s="2"/>
    </row>
    <row r="3" spans="1:3" ht="12.75">
      <c r="A3" s="71"/>
      <c r="B3" s="1"/>
      <c r="C3" s="2"/>
    </row>
    <row r="4" spans="1:7" ht="56.25">
      <c r="A4" s="17" t="s">
        <v>40</v>
      </c>
      <c r="B4" s="18" t="s">
        <v>1</v>
      </c>
      <c r="C4" s="19" t="s">
        <v>82</v>
      </c>
      <c r="D4" s="21" t="s">
        <v>50</v>
      </c>
      <c r="E4" s="19" t="s">
        <v>68</v>
      </c>
      <c r="F4" s="21" t="s">
        <v>66</v>
      </c>
      <c r="G4" s="19" t="s">
        <v>67</v>
      </c>
    </row>
    <row r="5" spans="1:7" ht="12" customHeight="1">
      <c r="A5" s="45">
        <v>1301</v>
      </c>
      <c r="B5" s="46" t="s">
        <v>3</v>
      </c>
      <c r="C5" s="23">
        <f>'niv_skema1-7_07'!N5</f>
        <v>4728591.440173188</v>
      </c>
      <c r="D5" s="8">
        <v>126694.828</v>
      </c>
      <c r="E5" s="22">
        <f>C5-D5</f>
        <v>4601896.6121731885</v>
      </c>
      <c r="F5" s="6">
        <v>741628.0348335776</v>
      </c>
      <c r="G5" s="72">
        <f>E5-F5</f>
        <v>3860268.577339611</v>
      </c>
    </row>
    <row r="6" spans="1:7" ht="12" customHeight="1">
      <c r="A6" s="45">
        <v>1309</v>
      </c>
      <c r="B6" s="46" t="s">
        <v>4</v>
      </c>
      <c r="C6" s="23">
        <f>'niv_skema1-7_07'!N6</f>
        <v>1326386.7528746217</v>
      </c>
      <c r="D6" s="8">
        <v>49071.08699999999</v>
      </c>
      <c r="E6" s="22">
        <f aca="true" t="shared" si="0" ref="E6:E40">C6-D6</f>
        <v>1277315.6658746216</v>
      </c>
      <c r="F6" s="6">
        <v>46941.80263287998</v>
      </c>
      <c r="G6" s="72">
        <f aca="true" t="shared" si="1" ref="G6:G41">E6-F6</f>
        <v>1230373.8632417417</v>
      </c>
    </row>
    <row r="7" spans="1:7" ht="12" customHeight="1">
      <c r="A7" s="45">
        <v>1330</v>
      </c>
      <c r="B7" s="46" t="s">
        <v>5</v>
      </c>
      <c r="C7" s="23">
        <f>'niv_skema1-7_07'!N7</f>
        <v>1597567.2050371047</v>
      </c>
      <c r="D7" s="8">
        <v>39197.509</v>
      </c>
      <c r="E7" s="22">
        <f t="shared" si="0"/>
        <v>1558369.6960371046</v>
      </c>
      <c r="F7" s="6">
        <v>126101.92437244827</v>
      </c>
      <c r="G7" s="72">
        <f t="shared" si="1"/>
        <v>1432267.7716646562</v>
      </c>
    </row>
    <row r="8" spans="1:7" ht="12" customHeight="1">
      <c r="A8" s="45">
        <v>1351</v>
      </c>
      <c r="B8" s="46" t="s">
        <v>6</v>
      </c>
      <c r="C8" s="23">
        <f>'niv_skema1-7_07'!N8</f>
        <v>597423.328942382</v>
      </c>
      <c r="D8" s="8"/>
      <c r="E8" s="22">
        <f t="shared" si="0"/>
        <v>597423.328942382</v>
      </c>
      <c r="F8" s="6">
        <v>5190.98263537285</v>
      </c>
      <c r="G8" s="72">
        <f t="shared" si="1"/>
        <v>592232.3463070091</v>
      </c>
    </row>
    <row r="9" spans="1:7" ht="12" customHeight="1">
      <c r="A9" s="45">
        <v>1401</v>
      </c>
      <c r="B9" s="46" t="s">
        <v>7</v>
      </c>
      <c r="C9" s="23">
        <f>'niv_skema1-7_07'!N9</f>
        <v>711117.692933527</v>
      </c>
      <c r="D9" s="8">
        <v>1630.8759999999997</v>
      </c>
      <c r="E9" s="22">
        <f t="shared" si="0"/>
        <v>709486.816933527</v>
      </c>
      <c r="F9" s="6">
        <v>33981.59762731324</v>
      </c>
      <c r="G9" s="72">
        <f t="shared" si="1"/>
        <v>675505.2193062138</v>
      </c>
    </row>
    <row r="10" spans="1:7" ht="12" customHeight="1">
      <c r="A10" s="45">
        <v>1501</v>
      </c>
      <c r="B10" s="46" t="s">
        <v>8</v>
      </c>
      <c r="C10" s="23">
        <f>'niv_skema1-7_07'!N10</f>
        <v>1639505.921175897</v>
      </c>
      <c r="D10" s="8">
        <v>16765.774999999998</v>
      </c>
      <c r="E10" s="22">
        <f t="shared" si="0"/>
        <v>1622740.146175897</v>
      </c>
      <c r="F10" s="6">
        <v>21124.649208000003</v>
      </c>
      <c r="G10" s="72">
        <f t="shared" si="1"/>
        <v>1601615.496967897</v>
      </c>
    </row>
    <row r="11" spans="1:7" ht="12" customHeight="1">
      <c r="A11" s="45">
        <v>1502</v>
      </c>
      <c r="B11" s="46" t="s">
        <v>9</v>
      </c>
      <c r="C11" s="23">
        <f>'niv_skema1-7_07'!N11</f>
        <v>1459154.4921856094</v>
      </c>
      <c r="D11" s="8">
        <v>29882.619</v>
      </c>
      <c r="E11" s="22">
        <f t="shared" si="0"/>
        <v>1429271.8731856095</v>
      </c>
      <c r="F11" s="6">
        <v>68989.87655228928</v>
      </c>
      <c r="G11" s="72">
        <f t="shared" si="1"/>
        <v>1360281.99663332</v>
      </c>
    </row>
    <row r="12" spans="1:7" ht="12" customHeight="1">
      <c r="A12" s="45">
        <v>1516</v>
      </c>
      <c r="B12" s="46" t="s">
        <v>10</v>
      </c>
      <c r="C12" s="23">
        <f>'niv_skema1-7_07'!N12</f>
        <v>2011530.7255034687</v>
      </c>
      <c r="D12" s="8">
        <v>63153.310999999994</v>
      </c>
      <c r="E12" s="22">
        <f t="shared" si="0"/>
        <v>1948377.4145034687</v>
      </c>
      <c r="F12" s="6">
        <v>244240.7041749251</v>
      </c>
      <c r="G12" s="72">
        <f t="shared" si="1"/>
        <v>1704136.7103285436</v>
      </c>
    </row>
    <row r="13" spans="1:7" ht="12" customHeight="1">
      <c r="A13" s="45">
        <v>2000</v>
      </c>
      <c r="B13" s="46" t="s">
        <v>11</v>
      </c>
      <c r="C13" s="23">
        <f>'niv_skema1-7_07'!N13</f>
        <v>2366921.721249198</v>
      </c>
      <c r="D13" s="8">
        <v>19894.017</v>
      </c>
      <c r="E13" s="22">
        <f t="shared" si="0"/>
        <v>2347027.704249198</v>
      </c>
      <c r="F13" s="6">
        <v>139106.44974971784</v>
      </c>
      <c r="G13" s="72">
        <f t="shared" si="1"/>
        <v>2207921.25449948</v>
      </c>
    </row>
    <row r="14" spans="1:7" ht="12" customHeight="1">
      <c r="A14" s="45">
        <v>4001</v>
      </c>
      <c r="B14" s="47" t="s">
        <v>15</v>
      </c>
      <c r="C14" s="23">
        <f>'niv_skema1-7_07'!N14</f>
        <v>335265.3981606474</v>
      </c>
      <c r="D14" s="8"/>
      <c r="E14" s="22">
        <f t="shared" si="0"/>
        <v>335265.3981606474</v>
      </c>
      <c r="F14" s="6">
        <v>12099.789746116456</v>
      </c>
      <c r="G14" s="72">
        <f t="shared" si="1"/>
        <v>323165.608414531</v>
      </c>
    </row>
    <row r="15" spans="1:7" ht="12" customHeight="1">
      <c r="A15" s="45">
        <v>2501</v>
      </c>
      <c r="B15" s="46" t="s">
        <v>12</v>
      </c>
      <c r="C15" s="23">
        <f>'niv_skema1-7_07'!N15</f>
        <v>1737113</v>
      </c>
      <c r="D15" s="8">
        <v>433.39399999999995</v>
      </c>
      <c r="E15" s="22">
        <f t="shared" si="0"/>
        <v>1736679.606</v>
      </c>
      <c r="F15" s="6">
        <v>99153.39290138576</v>
      </c>
      <c r="G15" s="72">
        <f t="shared" si="1"/>
        <v>1637526.2130986142</v>
      </c>
    </row>
    <row r="16" spans="1:7" ht="12" customHeight="1">
      <c r="A16" s="45">
        <v>3000</v>
      </c>
      <c r="B16" s="46" t="s">
        <v>13</v>
      </c>
      <c r="C16" s="23">
        <f>'niv_skema1-7_07'!N16</f>
        <v>1949597</v>
      </c>
      <c r="D16" s="8">
        <v>867.815</v>
      </c>
      <c r="E16" s="22">
        <f t="shared" si="0"/>
        <v>1948729.185</v>
      </c>
      <c r="F16" s="6">
        <v>58196.30615856003</v>
      </c>
      <c r="G16" s="72">
        <f t="shared" si="1"/>
        <v>1890532.87884144</v>
      </c>
    </row>
    <row r="17" spans="1:7" ht="12" customHeight="1">
      <c r="A17" s="45">
        <v>3500</v>
      </c>
      <c r="B17" s="46" t="s">
        <v>14</v>
      </c>
      <c r="C17" s="23">
        <f>'niv_skema1-7_07'!N17</f>
        <v>1927145</v>
      </c>
      <c r="D17" s="8">
        <v>1123.538</v>
      </c>
      <c r="E17" s="22">
        <f t="shared" si="0"/>
        <v>1926021.462</v>
      </c>
      <c r="F17" s="6">
        <v>96118.50863347203</v>
      </c>
      <c r="G17" s="72">
        <f t="shared" si="1"/>
        <v>1829902.953366528</v>
      </c>
    </row>
    <row r="18" spans="1:7" ht="12" customHeight="1">
      <c r="A18" s="45">
        <v>4202</v>
      </c>
      <c r="B18" s="46" t="s">
        <v>16</v>
      </c>
      <c r="C18" s="23">
        <f>'niv_skema1-7_07'!N18</f>
        <v>3541195.8124286584</v>
      </c>
      <c r="D18" s="8">
        <v>42782.765999999996</v>
      </c>
      <c r="E18" s="22">
        <f t="shared" si="0"/>
        <v>3498413.0464286585</v>
      </c>
      <c r="F18" s="6">
        <v>314507.33299254515</v>
      </c>
      <c r="G18" s="72">
        <f t="shared" si="1"/>
        <v>3183905.713436113</v>
      </c>
    </row>
    <row r="19" spans="1:7" ht="12" customHeight="1">
      <c r="A19" s="45">
        <v>4212</v>
      </c>
      <c r="B19" s="46" t="s">
        <v>17</v>
      </c>
      <c r="C19" s="23">
        <f>'niv_skema1-7_07'!N19</f>
        <v>1030176.6421927442</v>
      </c>
      <c r="D19" s="8">
        <v>2597.283</v>
      </c>
      <c r="E19" s="22">
        <f t="shared" si="0"/>
        <v>1027579.3591927441</v>
      </c>
      <c r="F19" s="6">
        <v>21431.772281854974</v>
      </c>
      <c r="G19" s="72">
        <f t="shared" si="1"/>
        <v>1006147.5869108891</v>
      </c>
    </row>
    <row r="20" spans="1:7" ht="12" customHeight="1">
      <c r="A20" s="45">
        <v>5001</v>
      </c>
      <c r="B20" s="46" t="s">
        <v>18</v>
      </c>
      <c r="C20" s="23">
        <f>'niv_skema1-7_07'!N20</f>
        <v>841022.8487351491</v>
      </c>
      <c r="D20" s="8"/>
      <c r="E20" s="22">
        <f t="shared" si="0"/>
        <v>841022.8487351491</v>
      </c>
      <c r="F20" s="6">
        <v>30040.34782363779</v>
      </c>
      <c r="G20" s="72">
        <f t="shared" si="1"/>
        <v>810982.5009115114</v>
      </c>
    </row>
    <row r="21" spans="1:7" ht="12" customHeight="1">
      <c r="A21" s="45">
        <v>5002</v>
      </c>
      <c r="B21" s="46" t="s">
        <v>19</v>
      </c>
      <c r="C21" s="23">
        <f>'niv_skema1-7_07'!N21</f>
        <v>288573.13603662286</v>
      </c>
      <c r="D21" s="8"/>
      <c r="E21" s="22">
        <f t="shared" si="0"/>
        <v>288573.13603662286</v>
      </c>
      <c r="F21" s="6">
        <v>8672.94455787652</v>
      </c>
      <c r="G21" s="72">
        <f t="shared" si="1"/>
        <v>279900.19147874636</v>
      </c>
    </row>
    <row r="22" spans="1:7" ht="12" customHeight="1">
      <c r="A22" s="45">
        <v>5003</v>
      </c>
      <c r="B22" s="46" t="s">
        <v>20</v>
      </c>
      <c r="C22" s="23">
        <f>'niv_skema1-7_07'!N22</f>
        <v>52448.596284817715</v>
      </c>
      <c r="D22" s="8">
        <v>322.47799999999995</v>
      </c>
      <c r="E22" s="22">
        <f t="shared" si="0"/>
        <v>52126.11828481771</v>
      </c>
      <c r="F22" s="6">
        <v>684.6962400264653</v>
      </c>
      <c r="G22" s="72">
        <f t="shared" si="1"/>
        <v>51441.422044791245</v>
      </c>
    </row>
    <row r="23" spans="1:7" ht="12" customHeight="1">
      <c r="A23" s="45">
        <v>5004</v>
      </c>
      <c r="B23" s="46" t="s">
        <v>21</v>
      </c>
      <c r="C23" s="23">
        <f>'niv_skema1-7_07'!N23</f>
        <v>422807.991551568</v>
      </c>
      <c r="D23" s="8"/>
      <c r="E23" s="22">
        <f t="shared" si="0"/>
        <v>422807.991551568</v>
      </c>
      <c r="F23" s="6">
        <v>1435.7220698790884</v>
      </c>
      <c r="G23" s="72">
        <f t="shared" si="1"/>
        <v>421372.2694816889</v>
      </c>
    </row>
    <row r="24" spans="1:7" ht="12" customHeight="1">
      <c r="A24" s="45">
        <v>5501</v>
      </c>
      <c r="B24" s="46" t="s">
        <v>22</v>
      </c>
      <c r="C24" s="23">
        <f>'niv_skema1-7_07'!N24</f>
        <v>1411929.9283724525</v>
      </c>
      <c r="D24" s="8">
        <v>2641.444</v>
      </c>
      <c r="E24" s="22">
        <f t="shared" si="0"/>
        <v>1409288.4843724526</v>
      </c>
      <c r="F24" s="6">
        <v>102144.89752589047</v>
      </c>
      <c r="G24" s="72">
        <f t="shared" si="1"/>
        <v>1307143.586846562</v>
      </c>
    </row>
    <row r="25" spans="1:7" ht="12" customHeight="1">
      <c r="A25" s="45">
        <v>6004</v>
      </c>
      <c r="B25" s="46" t="s">
        <v>23</v>
      </c>
      <c r="C25" s="23">
        <f>'niv_skema1-7_07'!N25</f>
        <v>86850.10456100422</v>
      </c>
      <c r="D25" s="8"/>
      <c r="E25" s="22">
        <f t="shared" si="0"/>
        <v>86850.10456100422</v>
      </c>
      <c r="F25" s="6">
        <v>337.3192094400109</v>
      </c>
      <c r="G25" s="72">
        <f t="shared" si="1"/>
        <v>86512.7853515642</v>
      </c>
    </row>
    <row r="26" spans="1:7" ht="12" customHeight="1">
      <c r="A26" s="45">
        <v>6007</v>
      </c>
      <c r="B26" s="46" t="s">
        <v>25</v>
      </c>
      <c r="C26" s="23">
        <f>'niv_skema1-7_07'!N26</f>
        <v>1019085.0531118896</v>
      </c>
      <c r="D26" s="8">
        <v>705.549</v>
      </c>
      <c r="E26" s="22">
        <f t="shared" si="0"/>
        <v>1018379.5041118896</v>
      </c>
      <c r="F26" s="6">
        <v>28848.979974144797</v>
      </c>
      <c r="G26" s="72">
        <f t="shared" si="1"/>
        <v>989530.5241377448</v>
      </c>
    </row>
    <row r="27" spans="1:7" ht="12" customHeight="1">
      <c r="A27" s="45">
        <v>6008</v>
      </c>
      <c r="B27" s="46" t="s">
        <v>26</v>
      </c>
      <c r="C27" s="23">
        <f>'niv_skema1-7_07'!N27</f>
        <v>1023750.8012235966</v>
      </c>
      <c r="D27" s="8">
        <v>6848.035999999999</v>
      </c>
      <c r="E27" s="22">
        <f t="shared" si="0"/>
        <v>1016902.7652235966</v>
      </c>
      <c r="F27" s="6">
        <v>123915.029644224</v>
      </c>
      <c r="G27" s="72">
        <f t="shared" si="1"/>
        <v>892987.7355793726</v>
      </c>
    </row>
    <row r="28" spans="1:7" ht="12" customHeight="1">
      <c r="A28" s="45">
        <v>6006</v>
      </c>
      <c r="B28" s="46" t="s">
        <v>24</v>
      </c>
      <c r="C28" s="23">
        <f>'niv_skema1-7_07'!N28</f>
        <v>698760.086846485</v>
      </c>
      <c r="D28" s="8">
        <v>2047</v>
      </c>
      <c r="E28" s="22">
        <f t="shared" si="0"/>
        <v>696713.086846485</v>
      </c>
      <c r="F28" s="6">
        <v>12768.302048168836</v>
      </c>
      <c r="G28" s="72">
        <f t="shared" si="1"/>
        <v>683944.7847983162</v>
      </c>
    </row>
    <row r="29" spans="1:7" ht="12" customHeight="1">
      <c r="A29" s="45">
        <v>6014</v>
      </c>
      <c r="B29" s="46" t="s">
        <v>27</v>
      </c>
      <c r="C29" s="23">
        <f>'niv_skema1-7_07'!N29</f>
        <v>85559.1135776717</v>
      </c>
      <c r="D29" s="8"/>
      <c r="E29" s="22">
        <f t="shared" si="0"/>
        <v>85559.1135776717</v>
      </c>
      <c r="F29" s="6">
        <v>1212.8310079999999</v>
      </c>
      <c r="G29" s="72">
        <f t="shared" si="1"/>
        <v>84346.2825696717</v>
      </c>
    </row>
    <row r="30" spans="1:7" ht="12" customHeight="1">
      <c r="A30" s="45">
        <v>6501</v>
      </c>
      <c r="B30" s="46" t="s">
        <v>28</v>
      </c>
      <c r="C30" s="23">
        <f>'niv_skema1-7_07'!N30</f>
        <v>1706712.0342676805</v>
      </c>
      <c r="D30" s="8">
        <v>6090.11</v>
      </c>
      <c r="E30" s="22">
        <f t="shared" si="0"/>
        <v>1700621.9242676804</v>
      </c>
      <c r="F30" s="6">
        <v>99797.68713200005</v>
      </c>
      <c r="G30" s="72">
        <f t="shared" si="1"/>
        <v>1600824.2371356804</v>
      </c>
    </row>
    <row r="31" spans="1:7" ht="12" customHeight="1">
      <c r="A31" s="45">
        <v>7002</v>
      </c>
      <c r="B31" s="46" t="s">
        <v>29</v>
      </c>
      <c r="C31" s="23">
        <f>'niv_skema1-7_07'!N31</f>
        <v>561106.621447895</v>
      </c>
      <c r="D31" s="8"/>
      <c r="E31" s="22">
        <f t="shared" si="0"/>
        <v>561106.621447895</v>
      </c>
      <c r="F31" s="6">
        <v>10027.666640231562</v>
      </c>
      <c r="G31" s="72">
        <f t="shared" si="1"/>
        <v>551078.9548076633</v>
      </c>
    </row>
    <row r="32" spans="1:7" ht="12" customHeight="1">
      <c r="A32" s="45">
        <v>7003</v>
      </c>
      <c r="B32" s="46" t="s">
        <v>30</v>
      </c>
      <c r="C32" s="23">
        <f>'niv_skema1-7_07'!N32</f>
        <v>2954684.192919211</v>
      </c>
      <c r="D32" s="8">
        <v>75214.39899999999</v>
      </c>
      <c r="E32" s="22">
        <f t="shared" si="0"/>
        <v>2879469.793919211</v>
      </c>
      <c r="F32" s="6">
        <v>275890.1173037494</v>
      </c>
      <c r="G32" s="72">
        <f t="shared" si="1"/>
        <v>2603579.6766154612</v>
      </c>
    </row>
    <row r="33" spans="1:7" ht="12" customHeight="1">
      <c r="A33" s="45">
        <v>7005</v>
      </c>
      <c r="B33" s="46" t="s">
        <v>31</v>
      </c>
      <c r="C33" s="23">
        <f>'niv_skema1-7_07'!N33</f>
        <v>852977.0912401706</v>
      </c>
      <c r="D33" s="8"/>
      <c r="E33" s="22">
        <f t="shared" si="0"/>
        <v>852977.0912401706</v>
      </c>
      <c r="F33" s="6">
        <v>16308.909543679998</v>
      </c>
      <c r="G33" s="72">
        <f t="shared" si="1"/>
        <v>836668.1816964906</v>
      </c>
    </row>
    <row r="34" spans="1:7" ht="12" customHeight="1">
      <c r="A34" s="45">
        <v>7026</v>
      </c>
      <c r="B34" s="46" t="s">
        <v>32</v>
      </c>
      <c r="C34" s="23">
        <f>'niv_skema1-7_07'!N34</f>
        <v>1729848.2988079987</v>
      </c>
      <c r="D34" s="8">
        <v>36754.276</v>
      </c>
      <c r="E34" s="22">
        <f t="shared" si="0"/>
        <v>1693094.0228079986</v>
      </c>
      <c r="F34" s="6">
        <v>222238.94768447365</v>
      </c>
      <c r="G34" s="72">
        <f t="shared" si="1"/>
        <v>1470855.075123525</v>
      </c>
    </row>
    <row r="35" spans="1:7" ht="12" customHeight="1">
      <c r="A35" s="45">
        <v>7601</v>
      </c>
      <c r="B35" s="46" t="s">
        <v>33</v>
      </c>
      <c r="C35" s="23">
        <f>'niv_skema1-7_07'!N35</f>
        <v>1325674.1555763646</v>
      </c>
      <c r="D35" s="8">
        <v>1831.1409999999998</v>
      </c>
      <c r="E35" s="22">
        <f t="shared" si="0"/>
        <v>1323843.0145763645</v>
      </c>
      <c r="F35" s="6">
        <v>67228.60089770035</v>
      </c>
      <c r="G35" s="72">
        <f t="shared" si="1"/>
        <v>1256614.4136786642</v>
      </c>
    </row>
    <row r="36" spans="1:7" ht="12" customHeight="1">
      <c r="A36" s="45">
        <v>7603</v>
      </c>
      <c r="B36" s="46" t="s">
        <v>34</v>
      </c>
      <c r="C36" s="23">
        <f>'niv_skema1-7_07'!N36</f>
        <v>374910.15579326684</v>
      </c>
      <c r="D36" s="8">
        <v>0</v>
      </c>
      <c r="E36" s="22">
        <f t="shared" si="0"/>
        <v>374910.15579326684</v>
      </c>
      <c r="F36" s="6">
        <v>4433.394000000001</v>
      </c>
      <c r="G36" s="72">
        <f t="shared" si="1"/>
        <v>370476.7617932668</v>
      </c>
    </row>
    <row r="37" spans="1:7" ht="12" customHeight="1">
      <c r="A37" s="45">
        <v>8001</v>
      </c>
      <c r="B37" s="46" t="s">
        <v>35</v>
      </c>
      <c r="C37" s="23">
        <f>'niv_skema1-7_07'!N37</f>
        <v>2610435.044607572</v>
      </c>
      <c r="D37" s="8">
        <v>65454</v>
      </c>
      <c r="E37" s="22">
        <f t="shared" si="0"/>
        <v>2544981.044607572</v>
      </c>
      <c r="F37" s="6">
        <v>176852.994</v>
      </c>
      <c r="G37" s="72">
        <f t="shared" si="1"/>
        <v>2368128.050607572</v>
      </c>
    </row>
    <row r="38" spans="1:7" ht="12" customHeight="1">
      <c r="A38" s="45">
        <v>8003</v>
      </c>
      <c r="B38" s="46" t="s">
        <v>36</v>
      </c>
      <c r="C38" s="23">
        <f>'niv_skema1-7_07'!N38</f>
        <v>729314.3677729123</v>
      </c>
      <c r="D38" s="8">
        <v>0</v>
      </c>
      <c r="E38" s="22">
        <f t="shared" si="0"/>
        <v>729314.3677729123</v>
      </c>
      <c r="F38" s="6">
        <v>24661.620000000003</v>
      </c>
      <c r="G38" s="72">
        <f t="shared" si="1"/>
        <v>704652.7477729123</v>
      </c>
    </row>
    <row r="39" spans="1:7" ht="12" customHeight="1">
      <c r="A39" s="45">
        <v>8005</v>
      </c>
      <c r="B39" s="46" t="s">
        <v>37</v>
      </c>
      <c r="C39" s="23">
        <f>'niv_skema1-7_07'!N39</f>
        <v>195846.66906604124</v>
      </c>
      <c r="D39" s="8">
        <v>0</v>
      </c>
      <c r="E39" s="22">
        <f t="shared" si="0"/>
        <v>195846.66906604124</v>
      </c>
      <c r="F39" s="6">
        <v>673.769</v>
      </c>
      <c r="G39" s="72">
        <f t="shared" si="1"/>
        <v>195172.90006604124</v>
      </c>
    </row>
    <row r="40" spans="1:7" ht="12" customHeight="1">
      <c r="A40" s="48">
        <v>8040</v>
      </c>
      <c r="B40" s="49" t="s">
        <v>38</v>
      </c>
      <c r="C40" s="25">
        <f>'niv_skema1-7_07'!N40</f>
        <v>582390.3880672493</v>
      </c>
      <c r="D40" s="73">
        <v>2548</v>
      </c>
      <c r="E40" s="24">
        <f t="shared" si="0"/>
        <v>579842.3880672493</v>
      </c>
      <c r="F40" s="9">
        <v>1440.373</v>
      </c>
      <c r="G40" s="74">
        <f t="shared" si="1"/>
        <v>578402.0150672493</v>
      </c>
    </row>
    <row r="41" spans="1:7" ht="12">
      <c r="A41" s="42"/>
      <c r="B41" s="43" t="s">
        <v>48</v>
      </c>
      <c r="C41" s="24">
        <f>SUM(C5:C40)</f>
        <v>46513378.81272467</v>
      </c>
      <c r="D41" s="9">
        <f>SUM(D5:D40)</f>
        <v>594551.2509999998</v>
      </c>
      <c r="E41" s="24">
        <f>SUM(E5:E40)</f>
        <v>45918827.56172468</v>
      </c>
      <c r="F41" s="9">
        <f>SUM(F5:F40)</f>
        <v>3238428.2738035806</v>
      </c>
      <c r="G41" s="74">
        <f t="shared" si="1"/>
        <v>42680399.2879211</v>
      </c>
    </row>
  </sheetData>
  <sheetProtection/>
  <printOptions/>
  <pageMargins left="0.75" right="0.75" top="0.33" bottom="0.36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69" customWidth="1"/>
    <col min="2" max="2" width="38.8515625" style="4" bestFit="1" customWidth="1"/>
    <col min="3" max="3" width="19.7109375" style="11" customWidth="1"/>
    <col min="4" max="7" width="14.28125" style="4" customWidth="1"/>
    <col min="8" max="16384" width="9.140625" style="4" customWidth="1"/>
  </cols>
  <sheetData>
    <row r="1" ht="15.75">
      <c r="A1" s="65" t="s">
        <v>88</v>
      </c>
    </row>
    <row r="2" spans="1:3" ht="12.75">
      <c r="A2" s="71" t="s">
        <v>63</v>
      </c>
      <c r="B2" s="1"/>
      <c r="C2" s="2"/>
    </row>
    <row r="3" spans="1:3" ht="12" customHeight="1">
      <c r="A3" s="12"/>
      <c r="B3" s="1"/>
      <c r="C3" s="2"/>
    </row>
    <row r="4" spans="1:7" ht="56.25">
      <c r="A4" s="17" t="s">
        <v>40</v>
      </c>
      <c r="B4" s="18" t="s">
        <v>1</v>
      </c>
      <c r="C4" s="19" t="s">
        <v>49</v>
      </c>
      <c r="D4" s="19" t="s">
        <v>50</v>
      </c>
      <c r="E4" s="21" t="s">
        <v>68</v>
      </c>
      <c r="F4" s="19" t="s">
        <v>66</v>
      </c>
      <c r="G4" s="27" t="s">
        <v>67</v>
      </c>
    </row>
    <row r="5" spans="1:7" ht="12" customHeight="1">
      <c r="A5" s="28">
        <v>1301</v>
      </c>
      <c r="B5" s="12" t="s">
        <v>3</v>
      </c>
      <c r="C5" s="23">
        <f>'Skema1-7_06'!J5</f>
        <v>4486374.528999999</v>
      </c>
      <c r="D5" s="23">
        <v>126694.828</v>
      </c>
      <c r="E5" s="6">
        <f>C5-D5</f>
        <v>4359679.700999999</v>
      </c>
      <c r="F5" s="75">
        <v>637781</v>
      </c>
      <c r="G5" s="76">
        <f>E5-F5</f>
        <v>3721898.7009999994</v>
      </c>
    </row>
    <row r="6" spans="1:7" ht="12" customHeight="1">
      <c r="A6" s="28">
        <v>1309</v>
      </c>
      <c r="B6" s="12" t="s">
        <v>4</v>
      </c>
      <c r="C6" s="23">
        <f>'Skema1-7_06'!J6</f>
        <v>1219410.504</v>
      </c>
      <c r="D6" s="23">
        <v>49071.08699999999</v>
      </c>
      <c r="E6" s="6">
        <f aca="true" t="shared" si="0" ref="E6:E40">C6-D6</f>
        <v>1170339.417</v>
      </c>
      <c r="F6" s="75">
        <v>40306</v>
      </c>
      <c r="G6" s="76">
        <f aca="true" t="shared" si="1" ref="G6:G41">E6-F6</f>
        <v>1130033.417</v>
      </c>
    </row>
    <row r="7" spans="1:7" ht="12" customHeight="1">
      <c r="A7" s="28">
        <v>1330</v>
      </c>
      <c r="B7" s="12" t="s">
        <v>5</v>
      </c>
      <c r="C7" s="23">
        <f>'Skema1-7_06'!J7</f>
        <v>1571034.764</v>
      </c>
      <c r="D7" s="23">
        <v>39197.509</v>
      </c>
      <c r="E7" s="6">
        <f t="shared" si="0"/>
        <v>1531837.255</v>
      </c>
      <c r="F7" s="75">
        <v>111447</v>
      </c>
      <c r="G7" s="76">
        <f t="shared" si="1"/>
        <v>1420390.255</v>
      </c>
    </row>
    <row r="8" spans="1:7" ht="12" customHeight="1">
      <c r="A8" s="28">
        <v>1351</v>
      </c>
      <c r="B8" s="12" t="s">
        <v>6</v>
      </c>
      <c r="C8" s="23">
        <f>'Skema1-7_06'!J8</f>
        <v>588856.1249999999</v>
      </c>
      <c r="D8" s="23"/>
      <c r="E8" s="6">
        <f t="shared" si="0"/>
        <v>588856.1249999999</v>
      </c>
      <c r="F8" s="75">
        <v>4879</v>
      </c>
      <c r="G8" s="76">
        <f t="shared" si="1"/>
        <v>583977.1249999999</v>
      </c>
    </row>
    <row r="9" spans="1:7" ht="12" customHeight="1">
      <c r="A9" s="28">
        <v>1401</v>
      </c>
      <c r="B9" s="12" t="s">
        <v>7</v>
      </c>
      <c r="C9" s="23">
        <f>'Skema1-7_06'!J9</f>
        <v>692838.848</v>
      </c>
      <c r="D9" s="23">
        <v>1630.8759999999997</v>
      </c>
      <c r="E9" s="6">
        <f t="shared" si="0"/>
        <v>691207.972</v>
      </c>
      <c r="F9" s="75">
        <v>28726</v>
      </c>
      <c r="G9" s="76">
        <f t="shared" si="1"/>
        <v>662481.972</v>
      </c>
    </row>
    <row r="10" spans="1:7" ht="12" customHeight="1">
      <c r="A10" s="28">
        <v>1501</v>
      </c>
      <c r="B10" s="12" t="s">
        <v>8</v>
      </c>
      <c r="C10" s="23">
        <f>'Skema1-7_06'!J10</f>
        <v>1634519.796</v>
      </c>
      <c r="D10" s="23">
        <v>16765.774999999998</v>
      </c>
      <c r="E10" s="6">
        <f t="shared" si="0"/>
        <v>1617754.0210000002</v>
      </c>
      <c r="F10" s="75">
        <v>23898</v>
      </c>
      <c r="G10" s="76">
        <f t="shared" si="1"/>
        <v>1593856.0210000002</v>
      </c>
    </row>
    <row r="11" spans="1:7" ht="12" customHeight="1">
      <c r="A11" s="28">
        <v>1502</v>
      </c>
      <c r="B11" s="12" t="s">
        <v>9</v>
      </c>
      <c r="C11" s="23">
        <f>'Skema1-7_06'!J11</f>
        <v>1352258.0889999997</v>
      </c>
      <c r="D11" s="23">
        <v>29882.619</v>
      </c>
      <c r="E11" s="6">
        <f t="shared" si="0"/>
        <v>1322375.4699999997</v>
      </c>
      <c r="F11" s="75">
        <v>61614</v>
      </c>
      <c r="G11" s="76">
        <f t="shared" si="1"/>
        <v>1260761.4699999997</v>
      </c>
    </row>
    <row r="12" spans="1:7" ht="12" customHeight="1">
      <c r="A12" s="28">
        <v>1516</v>
      </c>
      <c r="B12" s="12" t="s">
        <v>10</v>
      </c>
      <c r="C12" s="23">
        <f>'Skema1-7_06'!J12</f>
        <v>1882121.128</v>
      </c>
      <c r="D12" s="23">
        <v>63153.310999999994</v>
      </c>
      <c r="E12" s="6">
        <f t="shared" si="0"/>
        <v>1818967.817</v>
      </c>
      <c r="F12" s="75">
        <v>200821</v>
      </c>
      <c r="G12" s="76">
        <f t="shared" si="1"/>
        <v>1618146.817</v>
      </c>
    </row>
    <row r="13" spans="1:7" ht="12" customHeight="1">
      <c r="A13" s="28">
        <v>2000</v>
      </c>
      <c r="B13" s="12" t="s">
        <v>11</v>
      </c>
      <c r="C13" s="23">
        <f>'Skema1-7_06'!J13</f>
        <v>2203876.272</v>
      </c>
      <c r="D13" s="23">
        <v>19894.017</v>
      </c>
      <c r="E13" s="6">
        <f t="shared" si="0"/>
        <v>2183982.255</v>
      </c>
      <c r="F13" s="75">
        <v>117950</v>
      </c>
      <c r="G13" s="76">
        <f>E13-F13</f>
        <v>2066032.255</v>
      </c>
    </row>
    <row r="14" spans="1:7" ht="12" customHeight="1">
      <c r="A14" s="28">
        <v>4001</v>
      </c>
      <c r="B14" s="12" t="s">
        <v>15</v>
      </c>
      <c r="C14" s="23">
        <f>'Skema1-7_06'!J14</f>
        <v>312809.82200000004</v>
      </c>
      <c r="D14" s="23"/>
      <c r="E14" s="6">
        <f t="shared" si="0"/>
        <v>312809.82200000004</v>
      </c>
      <c r="F14" s="75">
        <v>14523</v>
      </c>
      <c r="G14" s="76">
        <f t="shared" si="1"/>
        <v>298286.82200000004</v>
      </c>
    </row>
    <row r="15" spans="1:7" ht="12" customHeight="1">
      <c r="A15" s="28">
        <v>2501</v>
      </c>
      <c r="B15" s="12" t="s">
        <v>12</v>
      </c>
      <c r="C15" s="23">
        <f>'Skema1-7_06'!J15</f>
        <v>1653530.593</v>
      </c>
      <c r="D15" s="23">
        <v>433.39399999999995</v>
      </c>
      <c r="E15" s="6">
        <f t="shared" si="0"/>
        <v>1653097.199</v>
      </c>
      <c r="F15" s="75">
        <v>61319</v>
      </c>
      <c r="G15" s="76">
        <f t="shared" si="1"/>
        <v>1591778.199</v>
      </c>
    </row>
    <row r="16" spans="1:7" ht="12" customHeight="1">
      <c r="A16" s="28">
        <v>3000</v>
      </c>
      <c r="B16" s="12" t="s">
        <v>13</v>
      </c>
      <c r="C16" s="23">
        <f>'Skema1-7_06'!J16</f>
        <v>2014771.6809999999</v>
      </c>
      <c r="D16" s="23">
        <v>867.815</v>
      </c>
      <c r="E16" s="6">
        <f t="shared" si="0"/>
        <v>2013903.866</v>
      </c>
      <c r="F16" s="75">
        <v>53833</v>
      </c>
      <c r="G16" s="76">
        <f t="shared" si="1"/>
        <v>1960070.866</v>
      </c>
    </row>
    <row r="17" spans="1:7" ht="12" customHeight="1">
      <c r="A17" s="28">
        <v>3500</v>
      </c>
      <c r="B17" s="12" t="s">
        <v>14</v>
      </c>
      <c r="C17" s="23">
        <f>'Skema1-7_06'!J17</f>
        <v>1741711.8939999999</v>
      </c>
      <c r="D17" s="23">
        <v>1123.538</v>
      </c>
      <c r="E17" s="6">
        <f t="shared" si="0"/>
        <v>1740588.356</v>
      </c>
      <c r="F17" s="75">
        <v>80492</v>
      </c>
      <c r="G17" s="76">
        <f t="shared" si="1"/>
        <v>1660096.356</v>
      </c>
    </row>
    <row r="18" spans="1:7" ht="12" customHeight="1">
      <c r="A18" s="28">
        <v>4202</v>
      </c>
      <c r="B18" s="12" t="s">
        <v>16</v>
      </c>
      <c r="C18" s="23">
        <f>'Skema1-7_06'!J18</f>
        <v>3384666.4409999996</v>
      </c>
      <c r="D18" s="23">
        <v>42782.765999999996</v>
      </c>
      <c r="E18" s="6">
        <f t="shared" si="0"/>
        <v>3341883.675</v>
      </c>
      <c r="F18" s="75">
        <v>263569</v>
      </c>
      <c r="G18" s="76">
        <f t="shared" si="1"/>
        <v>3078314.675</v>
      </c>
    </row>
    <row r="19" spans="1:7" ht="12" customHeight="1">
      <c r="A19" s="28">
        <v>4212</v>
      </c>
      <c r="B19" s="12" t="s">
        <v>17</v>
      </c>
      <c r="C19" s="23">
        <f>'Skema1-7_06'!J19</f>
        <v>1019180.4219999998</v>
      </c>
      <c r="D19" s="23">
        <v>2597.283</v>
      </c>
      <c r="E19" s="6">
        <f t="shared" si="0"/>
        <v>1016583.1389999997</v>
      </c>
      <c r="F19" s="75">
        <v>12732</v>
      </c>
      <c r="G19" s="76">
        <f t="shared" si="1"/>
        <v>1003851.1389999997</v>
      </c>
    </row>
    <row r="20" spans="1:7" ht="12" customHeight="1">
      <c r="A20" s="28">
        <v>5001</v>
      </c>
      <c r="B20" s="12" t="s">
        <v>18</v>
      </c>
      <c r="C20" s="23">
        <f>'Skema1-7_06'!J20</f>
        <v>781249.17</v>
      </c>
      <c r="D20" s="23"/>
      <c r="E20" s="6">
        <f t="shared" si="0"/>
        <v>781249.17</v>
      </c>
      <c r="F20" s="75">
        <v>45294</v>
      </c>
      <c r="G20" s="76">
        <f t="shared" si="1"/>
        <v>735955.17</v>
      </c>
    </row>
    <row r="21" spans="1:7" ht="12" customHeight="1">
      <c r="A21" s="28">
        <v>5002</v>
      </c>
      <c r="B21" s="12" t="s">
        <v>19</v>
      </c>
      <c r="C21" s="23">
        <f>'Skema1-7_06'!J21</f>
        <v>318474.754</v>
      </c>
      <c r="D21" s="23"/>
      <c r="E21" s="6">
        <f t="shared" si="0"/>
        <v>318474.754</v>
      </c>
      <c r="F21" s="75">
        <v>6123</v>
      </c>
      <c r="G21" s="76">
        <f t="shared" si="1"/>
        <v>312351.754</v>
      </c>
    </row>
    <row r="22" spans="1:7" ht="12" customHeight="1">
      <c r="A22" s="28">
        <v>5003</v>
      </c>
      <c r="B22" s="12" t="s">
        <v>20</v>
      </c>
      <c r="C22" s="23">
        <f>'Skema1-7_06'!J22</f>
        <v>56135.81999999999</v>
      </c>
      <c r="D22" s="23">
        <v>322.47799999999995</v>
      </c>
      <c r="E22" s="6">
        <f t="shared" si="0"/>
        <v>55813.34199999999</v>
      </c>
      <c r="F22" s="75">
        <v>1125</v>
      </c>
      <c r="G22" s="76">
        <f t="shared" si="1"/>
        <v>54688.34199999999</v>
      </c>
    </row>
    <row r="23" spans="1:7" ht="12" customHeight="1">
      <c r="A23" s="28">
        <v>5004</v>
      </c>
      <c r="B23" s="12" t="s">
        <v>21</v>
      </c>
      <c r="C23" s="23">
        <f>'Skema1-7_06'!J23</f>
        <v>428440.779</v>
      </c>
      <c r="D23" s="23"/>
      <c r="E23" s="6">
        <f t="shared" si="0"/>
        <v>428440.779</v>
      </c>
      <c r="F23" s="77">
        <v>501</v>
      </c>
      <c r="G23" s="76">
        <f t="shared" si="1"/>
        <v>427939.779</v>
      </c>
    </row>
    <row r="24" spans="1:7" ht="12" customHeight="1">
      <c r="A24" s="28">
        <v>5501</v>
      </c>
      <c r="B24" s="12" t="s">
        <v>22</v>
      </c>
      <c r="C24" s="23">
        <f>'Skema1-7_06'!J24</f>
        <v>1365893.5679999997</v>
      </c>
      <c r="D24" s="23">
        <v>2641.444</v>
      </c>
      <c r="E24" s="6">
        <f t="shared" si="0"/>
        <v>1363252.1239999998</v>
      </c>
      <c r="F24" s="75">
        <v>71062</v>
      </c>
      <c r="G24" s="76">
        <f t="shared" si="1"/>
        <v>1292190.1239999998</v>
      </c>
    </row>
    <row r="25" spans="1:7" ht="12" customHeight="1">
      <c r="A25" s="28">
        <v>6004</v>
      </c>
      <c r="B25" s="12" t="s">
        <v>23</v>
      </c>
      <c r="C25" s="23">
        <f>'Skema1-7_06'!J25</f>
        <v>95126.902</v>
      </c>
      <c r="D25" s="23"/>
      <c r="E25" s="6">
        <f t="shared" si="0"/>
        <v>95126.902</v>
      </c>
      <c r="F25" s="77">
        <v>977</v>
      </c>
      <c r="G25" s="76">
        <f t="shared" si="1"/>
        <v>94149.902</v>
      </c>
    </row>
    <row r="26" spans="1:7" ht="12" customHeight="1">
      <c r="A26" s="28">
        <v>6007</v>
      </c>
      <c r="B26" s="12" t="s">
        <v>25</v>
      </c>
      <c r="C26" s="23">
        <f>'Skema1-7_06'!J26</f>
        <v>990302.2089999999</v>
      </c>
      <c r="D26" s="23">
        <v>705.549</v>
      </c>
      <c r="E26" s="6">
        <f t="shared" si="0"/>
        <v>989596.6599999999</v>
      </c>
      <c r="F26" s="75">
        <v>33074</v>
      </c>
      <c r="G26" s="76">
        <f t="shared" si="1"/>
        <v>956522.6599999999</v>
      </c>
    </row>
    <row r="27" spans="1:7" ht="12" customHeight="1">
      <c r="A27" s="28">
        <v>6008</v>
      </c>
      <c r="B27" s="12" t="s">
        <v>26</v>
      </c>
      <c r="C27" s="23">
        <f>'Skema1-7_06'!J27</f>
        <v>928418.2700000001</v>
      </c>
      <c r="D27" s="23">
        <v>6848.035999999999</v>
      </c>
      <c r="E27" s="6">
        <f t="shared" si="0"/>
        <v>921570.2340000002</v>
      </c>
      <c r="F27" s="75">
        <v>128345</v>
      </c>
      <c r="G27" s="76">
        <f t="shared" si="1"/>
        <v>793225.2340000002</v>
      </c>
    </row>
    <row r="28" spans="1:7" ht="12" customHeight="1">
      <c r="A28" s="28">
        <v>6006</v>
      </c>
      <c r="B28" s="12" t="s">
        <v>24</v>
      </c>
      <c r="C28" s="23">
        <f>'Skema1-7_06'!J28</f>
        <v>558096.4479999999</v>
      </c>
      <c r="D28" s="23">
        <v>1823.9519999999998</v>
      </c>
      <c r="E28" s="6">
        <f t="shared" si="0"/>
        <v>556272.4959999998</v>
      </c>
      <c r="F28" s="75">
        <v>13333</v>
      </c>
      <c r="G28" s="76">
        <f t="shared" si="1"/>
        <v>542939.4959999998</v>
      </c>
    </row>
    <row r="29" spans="1:7" ht="12" customHeight="1">
      <c r="A29" s="28">
        <v>6014</v>
      </c>
      <c r="B29" s="12" t="s">
        <v>27</v>
      </c>
      <c r="C29" s="23">
        <f>'Skema1-7_06'!J29</f>
        <v>44547.152</v>
      </c>
      <c r="D29" s="23"/>
      <c r="E29" s="6">
        <f t="shared" si="0"/>
        <v>44547.152</v>
      </c>
      <c r="F29" s="75">
        <v>1113</v>
      </c>
      <c r="G29" s="76">
        <f t="shared" si="1"/>
        <v>43434.152</v>
      </c>
    </row>
    <row r="30" spans="1:7" ht="12" customHeight="1">
      <c r="A30" s="28">
        <v>6501</v>
      </c>
      <c r="B30" s="12" t="s">
        <v>28</v>
      </c>
      <c r="C30" s="23">
        <f>'Skema1-7_06'!J30</f>
        <v>1575771.288</v>
      </c>
      <c r="D30" s="23">
        <v>6090.11</v>
      </c>
      <c r="E30" s="6">
        <f t="shared" si="0"/>
        <v>1569681.1779999998</v>
      </c>
      <c r="F30" s="75">
        <v>92843</v>
      </c>
      <c r="G30" s="76">
        <f t="shared" si="1"/>
        <v>1476838.1779999998</v>
      </c>
    </row>
    <row r="31" spans="1:7" ht="12" customHeight="1">
      <c r="A31" s="28">
        <v>7002</v>
      </c>
      <c r="B31" s="12" t="s">
        <v>29</v>
      </c>
      <c r="C31" s="23">
        <f>'Skema1-7_06'!J31</f>
        <v>508470.78099999996</v>
      </c>
      <c r="D31" s="23"/>
      <c r="E31" s="6">
        <f t="shared" si="0"/>
        <v>508470.78099999996</v>
      </c>
      <c r="F31" s="75">
        <v>3675</v>
      </c>
      <c r="G31" s="76">
        <f t="shared" si="1"/>
        <v>504795.78099999996</v>
      </c>
    </row>
    <row r="32" spans="1:7" ht="12" customHeight="1">
      <c r="A32" s="28">
        <v>7003</v>
      </c>
      <c r="B32" s="12" t="s">
        <v>30</v>
      </c>
      <c r="C32" s="23">
        <f>'Skema1-7_06'!J32</f>
        <v>2811214.289</v>
      </c>
      <c r="D32" s="23">
        <v>75214.39899999999</v>
      </c>
      <c r="E32" s="6">
        <f t="shared" si="0"/>
        <v>2735999.8899999997</v>
      </c>
      <c r="F32" s="75">
        <v>164835</v>
      </c>
      <c r="G32" s="76">
        <f t="shared" si="1"/>
        <v>2571164.8899999997</v>
      </c>
    </row>
    <row r="33" spans="1:7" ht="12" customHeight="1">
      <c r="A33" s="28">
        <v>7005</v>
      </c>
      <c r="B33" s="12" t="s">
        <v>31</v>
      </c>
      <c r="C33" s="23">
        <f>'Skema1-7_06'!J33</f>
        <v>813210.437</v>
      </c>
      <c r="D33" s="23"/>
      <c r="E33" s="6">
        <f t="shared" si="0"/>
        <v>813210.437</v>
      </c>
      <c r="F33" s="75">
        <v>7656</v>
      </c>
      <c r="G33" s="76">
        <f t="shared" si="1"/>
        <v>805554.437</v>
      </c>
    </row>
    <row r="34" spans="1:7" ht="12" customHeight="1">
      <c r="A34" s="28">
        <v>7026</v>
      </c>
      <c r="B34" s="12" t="s">
        <v>32</v>
      </c>
      <c r="C34" s="23">
        <f>'Skema1-7_06'!J34</f>
        <v>1669290.935</v>
      </c>
      <c r="D34" s="23">
        <v>36754.276</v>
      </c>
      <c r="E34" s="6">
        <f t="shared" si="0"/>
        <v>1632536.659</v>
      </c>
      <c r="F34" s="75">
        <v>220464</v>
      </c>
      <c r="G34" s="76">
        <f t="shared" si="1"/>
        <v>1412072.659</v>
      </c>
    </row>
    <row r="35" spans="1:7" ht="12" customHeight="1">
      <c r="A35" s="28">
        <v>7601</v>
      </c>
      <c r="B35" s="12" t="s">
        <v>33</v>
      </c>
      <c r="C35" s="23">
        <f>'Skema1-7_06'!J35</f>
        <v>1300663.6629999997</v>
      </c>
      <c r="D35" s="23">
        <v>1831.1409999999998</v>
      </c>
      <c r="E35" s="6">
        <f t="shared" si="0"/>
        <v>1298832.5219999996</v>
      </c>
      <c r="F35" s="75">
        <v>74407</v>
      </c>
      <c r="G35" s="76">
        <f t="shared" si="1"/>
        <v>1224425.5219999996</v>
      </c>
    </row>
    <row r="36" spans="1:7" ht="12" customHeight="1">
      <c r="A36" s="28">
        <v>7603</v>
      </c>
      <c r="B36" s="12" t="s">
        <v>34</v>
      </c>
      <c r="C36" s="23">
        <f>'Skema1-7_06'!J36</f>
        <v>355230.057</v>
      </c>
      <c r="D36" s="23">
        <v>460.09599999999995</v>
      </c>
      <c r="E36" s="6">
        <f t="shared" si="0"/>
        <v>354769.96099999995</v>
      </c>
      <c r="F36" s="75">
        <v>4038</v>
      </c>
      <c r="G36" s="76">
        <f t="shared" si="1"/>
        <v>350731.96099999995</v>
      </c>
    </row>
    <row r="37" spans="1:7" ht="12" customHeight="1">
      <c r="A37" s="28">
        <v>8001</v>
      </c>
      <c r="B37" s="12" t="s">
        <v>35</v>
      </c>
      <c r="C37" s="23">
        <f>'Skema1-7_06'!J37</f>
        <v>2492145.929</v>
      </c>
      <c r="D37" s="23">
        <v>57203.9</v>
      </c>
      <c r="E37" s="6">
        <f t="shared" si="0"/>
        <v>2434942.029</v>
      </c>
      <c r="F37" s="75">
        <v>141143</v>
      </c>
      <c r="G37" s="76">
        <f t="shared" si="1"/>
        <v>2293799.029</v>
      </c>
    </row>
    <row r="38" spans="1:7" ht="12" customHeight="1">
      <c r="A38" s="28">
        <v>8003</v>
      </c>
      <c r="B38" s="12" t="s">
        <v>36</v>
      </c>
      <c r="C38" s="23">
        <f>'Skema1-7_06'!J38</f>
        <v>726665.147</v>
      </c>
      <c r="D38" s="23">
        <v>0</v>
      </c>
      <c r="E38" s="6">
        <f t="shared" si="0"/>
        <v>726665.147</v>
      </c>
      <c r="F38" s="75">
        <v>19056</v>
      </c>
      <c r="G38" s="76">
        <f t="shared" si="1"/>
        <v>707609.147</v>
      </c>
    </row>
    <row r="39" spans="1:7" ht="12" customHeight="1">
      <c r="A39" s="28">
        <v>8005</v>
      </c>
      <c r="B39" s="12" t="s">
        <v>37</v>
      </c>
      <c r="C39" s="23">
        <f>'Skema1-7_06'!J39</f>
        <v>178950.642</v>
      </c>
      <c r="D39" s="23">
        <v>0</v>
      </c>
      <c r="E39" s="6">
        <f t="shared" si="0"/>
        <v>178950.642</v>
      </c>
      <c r="F39" s="77">
        <v>425</v>
      </c>
      <c r="G39" s="76">
        <f t="shared" si="1"/>
        <v>178525.642</v>
      </c>
    </row>
    <row r="40" spans="1:7" ht="12" customHeight="1">
      <c r="A40" s="29">
        <v>8040</v>
      </c>
      <c r="B40" s="5" t="s">
        <v>38</v>
      </c>
      <c r="C40" s="25">
        <f>'Skema1-7_06'!J40</f>
        <v>519763.67299999995</v>
      </c>
      <c r="D40" s="25">
        <v>0</v>
      </c>
      <c r="E40" s="9">
        <f t="shared" si="0"/>
        <v>519763.67299999995</v>
      </c>
      <c r="F40" s="78">
        <v>1395</v>
      </c>
      <c r="G40" s="53">
        <f t="shared" si="1"/>
        <v>518368.67299999995</v>
      </c>
    </row>
    <row r="41" spans="1:7" ht="12">
      <c r="A41" s="29"/>
      <c r="B41" s="5" t="s">
        <v>48</v>
      </c>
      <c r="C41" s="24">
        <f>SUM(C5:C40)</f>
        <v>44276022.82099999</v>
      </c>
      <c r="D41" s="24">
        <f>SUM(D5:D40)</f>
        <v>583990.1989999999</v>
      </c>
      <c r="E41" s="9">
        <f>SUM(E5:E40)</f>
        <v>43692032.622</v>
      </c>
      <c r="F41" s="24">
        <f>SUM(F5:F40)</f>
        <v>2744774</v>
      </c>
      <c r="G41" s="53">
        <f t="shared" si="1"/>
        <v>40947258.622</v>
      </c>
    </row>
  </sheetData>
  <sheetProtection/>
  <printOptions/>
  <pageMargins left="0.75" right="0.75" top="0.19" bottom="0.36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8.8515625" style="82" customWidth="1"/>
    <col min="2" max="2" width="41.7109375" style="79" customWidth="1"/>
    <col min="3" max="4" width="12.140625" style="79" customWidth="1"/>
    <col min="5" max="12" width="11.140625" style="79" customWidth="1"/>
    <col min="13" max="16384" width="8.8515625" style="79" customWidth="1"/>
  </cols>
  <sheetData>
    <row r="1" ht="15.75">
      <c r="A1" s="65" t="s">
        <v>88</v>
      </c>
    </row>
    <row r="2" spans="1:5" ht="12.75">
      <c r="A2" s="80" t="s">
        <v>65</v>
      </c>
      <c r="B2" s="80"/>
      <c r="E2" s="81"/>
    </row>
    <row r="3" ht="12" customHeight="1"/>
    <row r="4" spans="1:12" ht="56.25">
      <c r="A4" s="17" t="s">
        <v>0</v>
      </c>
      <c r="B4" s="18" t="s">
        <v>1</v>
      </c>
      <c r="C4" s="19" t="s">
        <v>71</v>
      </c>
      <c r="D4" s="21" t="s">
        <v>74</v>
      </c>
      <c r="E4" s="19" t="s">
        <v>58</v>
      </c>
      <c r="F4" s="21" t="s">
        <v>75</v>
      </c>
      <c r="G4" s="19" t="s">
        <v>73</v>
      </c>
      <c r="H4" s="21" t="s">
        <v>66</v>
      </c>
      <c r="I4" s="19" t="s">
        <v>72</v>
      </c>
      <c r="J4" s="21" t="s">
        <v>87</v>
      </c>
      <c r="K4" s="21" t="s">
        <v>57</v>
      </c>
      <c r="L4" s="19" t="s">
        <v>2</v>
      </c>
    </row>
    <row r="5" spans="1:12" ht="12" customHeight="1">
      <c r="A5" s="83">
        <v>1301</v>
      </c>
      <c r="B5" s="84" t="s">
        <v>3</v>
      </c>
      <c r="C5" s="85">
        <v>2614549.877000296</v>
      </c>
      <c r="D5" s="85">
        <v>1488675.580999337</v>
      </c>
      <c r="E5" s="85">
        <v>332.0389999994077</v>
      </c>
      <c r="F5" s="86">
        <v>501.47900000889786</v>
      </c>
      <c r="G5" s="85">
        <f>C5+D5-E5-F5</f>
        <v>4102391.939999624</v>
      </c>
      <c r="H5" s="66">
        <v>331604.5999998479</v>
      </c>
      <c r="I5" s="85">
        <v>-23792.30483468203</v>
      </c>
      <c r="J5" s="86">
        <v>8934.486</v>
      </c>
      <c r="K5" s="86"/>
      <c r="L5" s="85">
        <f>G5-H5-I5-J5-K5</f>
        <v>3785645.1588344583</v>
      </c>
    </row>
    <row r="6" spans="1:12" ht="12" customHeight="1">
      <c r="A6" s="83">
        <v>1309</v>
      </c>
      <c r="B6" s="84" t="s">
        <v>4</v>
      </c>
      <c r="C6" s="85">
        <v>803593.4479999986</v>
      </c>
      <c r="D6" s="85">
        <v>471404.53500043554</v>
      </c>
      <c r="E6" s="85">
        <v>0</v>
      </c>
      <c r="F6" s="86">
        <v>0</v>
      </c>
      <c r="G6" s="85">
        <f aca="true" t="shared" si="0" ref="G6:G40">C6+D6-E6-F6</f>
        <v>1274997.983000434</v>
      </c>
      <c r="H6" s="86">
        <v>34807.44600000025</v>
      </c>
      <c r="I6" s="85">
        <v>-7153.250621498912</v>
      </c>
      <c r="J6" s="86">
        <v>-1257.441</v>
      </c>
      <c r="K6" s="86"/>
      <c r="L6" s="85">
        <f aca="true" t="shared" si="1" ref="L6:L40">G6-H6-I6-J6-K6</f>
        <v>1248601.2286219327</v>
      </c>
    </row>
    <row r="7" spans="1:12" ht="12" customHeight="1">
      <c r="A7" s="83">
        <v>1330</v>
      </c>
      <c r="B7" s="84" t="s">
        <v>5</v>
      </c>
      <c r="C7" s="85">
        <v>973468.878999925</v>
      </c>
      <c r="D7" s="85">
        <v>479178.54999990796</v>
      </c>
      <c r="E7" s="85">
        <v>106.45300000207499</v>
      </c>
      <c r="F7" s="86">
        <v>0</v>
      </c>
      <c r="G7" s="85">
        <f t="shared" si="0"/>
        <v>1452540.9759998308</v>
      </c>
      <c r="H7" s="86">
        <v>20611.472000000555</v>
      </c>
      <c r="I7" s="85">
        <v>-8670.406268910388</v>
      </c>
      <c r="J7" s="86">
        <v>-4666.528</v>
      </c>
      <c r="K7" s="86"/>
      <c r="L7" s="85">
        <f t="shared" si="1"/>
        <v>1445266.4382687407</v>
      </c>
    </row>
    <row r="8" spans="1:12" ht="12" customHeight="1">
      <c r="A8" s="83">
        <v>1351</v>
      </c>
      <c r="B8" s="84" t="s">
        <v>6</v>
      </c>
      <c r="C8" s="85">
        <v>460999.4719999786</v>
      </c>
      <c r="D8" s="85">
        <v>142704.1080002485</v>
      </c>
      <c r="E8" s="85">
        <v>0</v>
      </c>
      <c r="F8" s="86">
        <v>0</v>
      </c>
      <c r="G8" s="85">
        <f t="shared" si="0"/>
        <v>603703.5800002271</v>
      </c>
      <c r="H8" s="86">
        <v>3.8949999999999996</v>
      </c>
      <c r="I8" s="85">
        <v>-4146.782034486649</v>
      </c>
      <c r="J8" s="86">
        <v>-762.011</v>
      </c>
      <c r="K8" s="86"/>
      <c r="L8" s="85">
        <f t="shared" si="1"/>
        <v>608608.4780347138</v>
      </c>
    </row>
    <row r="9" spans="1:12" ht="12" customHeight="1">
      <c r="A9" s="83">
        <v>1401</v>
      </c>
      <c r="B9" s="84" t="s">
        <v>7</v>
      </c>
      <c r="C9" s="85">
        <v>442248.9569999621</v>
      </c>
      <c r="D9" s="85">
        <v>265863.2780003592</v>
      </c>
      <c r="E9" s="85">
        <v>0</v>
      </c>
      <c r="F9" s="86">
        <v>0</v>
      </c>
      <c r="G9" s="85">
        <f t="shared" si="0"/>
        <v>708112.2350003213</v>
      </c>
      <c r="H9" s="86">
        <v>6190.970999999903</v>
      </c>
      <c r="I9" s="85">
        <v>-3946.6540553531377</v>
      </c>
      <c r="J9" s="86">
        <v>-4031.143</v>
      </c>
      <c r="K9" s="86"/>
      <c r="L9" s="85">
        <f t="shared" si="1"/>
        <v>709899.0610556746</v>
      </c>
    </row>
    <row r="10" spans="1:12" ht="12" customHeight="1">
      <c r="A10" s="83">
        <v>1501</v>
      </c>
      <c r="B10" s="84" t="s">
        <v>8</v>
      </c>
      <c r="C10" s="85">
        <v>1162073.566999961</v>
      </c>
      <c r="D10" s="85">
        <v>464018.93099995714</v>
      </c>
      <c r="E10" s="85">
        <v>0</v>
      </c>
      <c r="F10" s="86">
        <v>22.21999999973923</v>
      </c>
      <c r="G10" s="85">
        <f t="shared" si="0"/>
        <v>1626070.2779999184</v>
      </c>
      <c r="H10" s="86">
        <v>22238.214000000262</v>
      </c>
      <c r="I10" s="85">
        <v>-11654.910452578682</v>
      </c>
      <c r="J10" s="86">
        <v>6773.577</v>
      </c>
      <c r="K10" s="86"/>
      <c r="L10" s="85">
        <f t="shared" si="1"/>
        <v>1608713.397452497</v>
      </c>
    </row>
    <row r="11" spans="1:12" ht="12" customHeight="1">
      <c r="A11" s="83">
        <v>1502</v>
      </c>
      <c r="B11" s="84" t="s">
        <v>9</v>
      </c>
      <c r="C11" s="85">
        <v>889646.230999944</v>
      </c>
      <c r="D11" s="85">
        <v>479200.53500007954</v>
      </c>
      <c r="E11" s="85">
        <v>0</v>
      </c>
      <c r="F11" s="86">
        <v>0</v>
      </c>
      <c r="G11" s="85">
        <f t="shared" si="0"/>
        <v>1368846.7660000236</v>
      </c>
      <c r="H11" s="86">
        <v>17618.07899999999</v>
      </c>
      <c r="I11" s="85">
        <v>-8000.305906418827</v>
      </c>
      <c r="J11" s="86">
        <v>-3474.566</v>
      </c>
      <c r="K11" s="86"/>
      <c r="L11" s="85">
        <f t="shared" si="1"/>
        <v>1362703.5589064425</v>
      </c>
    </row>
    <row r="12" spans="1:12" ht="12" customHeight="1">
      <c r="A12" s="83">
        <v>1516</v>
      </c>
      <c r="B12" s="84" t="s">
        <v>10</v>
      </c>
      <c r="C12" s="85">
        <v>1023927.8559999397</v>
      </c>
      <c r="D12" s="85">
        <v>1073246.59499462</v>
      </c>
      <c r="E12" s="85">
        <v>0</v>
      </c>
      <c r="F12" s="86">
        <v>0</v>
      </c>
      <c r="G12" s="85">
        <f t="shared" si="0"/>
        <v>2097174.4509945596</v>
      </c>
      <c r="H12" s="86">
        <v>286298.6720000227</v>
      </c>
      <c r="I12" s="85">
        <v>-9175.8264124376</v>
      </c>
      <c r="J12" s="86">
        <v>-2665.486</v>
      </c>
      <c r="K12" s="86">
        <v>-2939.314</v>
      </c>
      <c r="L12" s="85">
        <f t="shared" si="1"/>
        <v>1825656.4054069745</v>
      </c>
    </row>
    <row r="13" spans="1:12" ht="12" customHeight="1">
      <c r="A13" s="83">
        <v>2000</v>
      </c>
      <c r="B13" s="84" t="s">
        <v>11</v>
      </c>
      <c r="C13" s="85">
        <v>1505886.3279999522</v>
      </c>
      <c r="D13" s="85">
        <v>854416.6909989221</v>
      </c>
      <c r="E13" s="85">
        <v>-1085.4180000007618</v>
      </c>
      <c r="F13" s="86">
        <v>0</v>
      </c>
      <c r="G13" s="85">
        <f t="shared" si="0"/>
        <v>2361388.436998875</v>
      </c>
      <c r="H13" s="86">
        <v>117793.12099998024</v>
      </c>
      <c r="I13" s="85">
        <v>-13541.540773901856</v>
      </c>
      <c r="J13" s="86">
        <v>-4202.485</v>
      </c>
      <c r="K13" s="86">
        <v>-4716.042</v>
      </c>
      <c r="L13" s="85">
        <f t="shared" si="1"/>
        <v>2266055.383772796</v>
      </c>
    </row>
    <row r="14" spans="1:12" ht="12" customHeight="1">
      <c r="A14" s="83">
        <v>4001</v>
      </c>
      <c r="B14" s="84" t="s">
        <v>15</v>
      </c>
      <c r="C14" s="85">
        <v>149013.57300000038</v>
      </c>
      <c r="D14" s="85">
        <v>145004.32799999585</v>
      </c>
      <c r="E14" s="85">
        <v>0</v>
      </c>
      <c r="F14" s="86">
        <v>0</v>
      </c>
      <c r="G14" s="85">
        <f t="shared" si="0"/>
        <v>294017.9009999962</v>
      </c>
      <c r="H14" s="86">
        <v>8790.92399999991</v>
      </c>
      <c r="I14" s="85">
        <v>-1322.6635980204446</v>
      </c>
      <c r="J14" s="86">
        <v>-110.448</v>
      </c>
      <c r="K14" s="86"/>
      <c r="L14" s="85">
        <f t="shared" si="1"/>
        <v>286660.08859801677</v>
      </c>
    </row>
    <row r="15" spans="1:12" ht="12" customHeight="1">
      <c r="A15" s="83">
        <v>2501</v>
      </c>
      <c r="B15" s="84" t="s">
        <v>12</v>
      </c>
      <c r="C15" s="85">
        <v>1160902.29999995</v>
      </c>
      <c r="D15" s="85">
        <v>864577.4129983602</v>
      </c>
      <c r="E15" s="85">
        <v>0</v>
      </c>
      <c r="F15" s="86">
        <v>2.581000000005588</v>
      </c>
      <c r="G15" s="85">
        <f t="shared" si="0"/>
        <v>2025477.13199831</v>
      </c>
      <c r="H15" s="86">
        <v>104466.39099999165</v>
      </c>
      <c r="I15" s="85">
        <v>9612.553077827208</v>
      </c>
      <c r="J15" s="86">
        <v>-4442.627</v>
      </c>
      <c r="K15" s="86"/>
      <c r="L15" s="85">
        <f t="shared" si="1"/>
        <v>1915840.8149204913</v>
      </c>
    </row>
    <row r="16" spans="1:12" ht="12" customHeight="1">
      <c r="A16" s="83">
        <v>3000</v>
      </c>
      <c r="B16" s="84" t="s">
        <v>13</v>
      </c>
      <c r="C16" s="85">
        <v>1260285.0229999842</v>
      </c>
      <c r="D16" s="85">
        <v>723180.1760001467</v>
      </c>
      <c r="E16" s="85">
        <v>0</v>
      </c>
      <c r="F16" s="86">
        <v>14.678999999421649</v>
      </c>
      <c r="G16" s="85">
        <f t="shared" si="0"/>
        <v>1983450.5200001313</v>
      </c>
      <c r="H16" s="86">
        <v>46940.13300000194</v>
      </c>
      <c r="I16" s="85">
        <v>-11331.502781095682</v>
      </c>
      <c r="J16" s="86">
        <v>-3007.437</v>
      </c>
      <c r="K16" s="86"/>
      <c r="L16" s="85">
        <f t="shared" si="1"/>
        <v>1950849.326781225</v>
      </c>
    </row>
    <row r="17" spans="1:12" ht="12" customHeight="1">
      <c r="A17" s="83">
        <v>3500</v>
      </c>
      <c r="B17" s="84" t="s">
        <v>14</v>
      </c>
      <c r="C17" s="85">
        <v>1145344.6990000012</v>
      </c>
      <c r="D17" s="85">
        <v>757082.7630001897</v>
      </c>
      <c r="E17" s="85">
        <v>-874.9480000007898</v>
      </c>
      <c r="F17" s="86">
        <v>0</v>
      </c>
      <c r="G17" s="85">
        <f t="shared" si="0"/>
        <v>1903302.4100001915</v>
      </c>
      <c r="H17" s="86">
        <v>139600.67700000387</v>
      </c>
      <c r="I17" s="85">
        <v>-10284.616375482874</v>
      </c>
      <c r="J17" s="86">
        <v>-3644.987</v>
      </c>
      <c r="K17" s="86"/>
      <c r="L17" s="85">
        <f t="shared" si="1"/>
        <v>1777631.3363756705</v>
      </c>
    </row>
    <row r="18" spans="1:12" ht="12" customHeight="1">
      <c r="A18" s="83">
        <v>4202</v>
      </c>
      <c r="B18" s="84" t="s">
        <v>16</v>
      </c>
      <c r="C18" s="85">
        <v>2194727.801000171</v>
      </c>
      <c r="D18" s="85">
        <v>1472205.811997315</v>
      </c>
      <c r="E18" s="85">
        <v>1818.5570000018924</v>
      </c>
      <c r="F18" s="86">
        <v>0</v>
      </c>
      <c r="G18" s="85">
        <f t="shared" si="0"/>
        <v>3665115.055997484</v>
      </c>
      <c r="H18" s="86">
        <v>261473.0730000441</v>
      </c>
      <c r="I18" s="85">
        <v>3135.6831331136636</v>
      </c>
      <c r="J18" s="86">
        <v>7759.01</v>
      </c>
      <c r="K18" s="86">
        <f>-55612.103-1673.29</f>
        <v>-57285.393000000004</v>
      </c>
      <c r="L18" s="85">
        <f t="shared" si="1"/>
        <v>3450032.6828643265</v>
      </c>
    </row>
    <row r="19" spans="1:12" ht="12" customHeight="1">
      <c r="A19" s="83">
        <v>4212</v>
      </c>
      <c r="B19" s="84" t="s">
        <v>17</v>
      </c>
      <c r="C19" s="85">
        <v>649496.764999974</v>
      </c>
      <c r="D19" s="85">
        <v>436963.8570014523</v>
      </c>
      <c r="E19" s="85">
        <v>71.74800000013784</v>
      </c>
      <c r="F19" s="86">
        <v>0</v>
      </c>
      <c r="G19" s="85">
        <f t="shared" si="0"/>
        <v>1086388.8740014262</v>
      </c>
      <c r="H19" s="86">
        <v>4287.624000000022</v>
      </c>
      <c r="I19" s="85">
        <v>23414.963824872393</v>
      </c>
      <c r="J19" s="86">
        <v>-1839.972</v>
      </c>
      <c r="K19" s="86"/>
      <c r="L19" s="85">
        <f t="shared" si="1"/>
        <v>1060526.2581765538</v>
      </c>
    </row>
    <row r="20" spans="1:12" ht="12" customHeight="1">
      <c r="A20" s="83">
        <v>5001</v>
      </c>
      <c r="B20" s="84" t="s">
        <v>18</v>
      </c>
      <c r="C20" s="85">
        <v>423156.07999998063</v>
      </c>
      <c r="D20" s="85">
        <v>331787.82500059245</v>
      </c>
      <c r="E20" s="85">
        <v>0</v>
      </c>
      <c r="F20" s="86">
        <v>0</v>
      </c>
      <c r="G20" s="85">
        <f t="shared" si="0"/>
        <v>754943.905000573</v>
      </c>
      <c r="H20" s="86">
        <v>33445.49200000089</v>
      </c>
      <c r="I20" s="85">
        <v>7449.28761024616</v>
      </c>
      <c r="J20" s="86">
        <v>-1785.617</v>
      </c>
      <c r="K20" s="86"/>
      <c r="L20" s="85">
        <f t="shared" si="1"/>
        <v>715834.7423903259</v>
      </c>
    </row>
    <row r="21" spans="1:12" ht="12" customHeight="1">
      <c r="A21" s="83">
        <v>5002</v>
      </c>
      <c r="B21" s="84" t="s">
        <v>19</v>
      </c>
      <c r="C21" s="85">
        <v>159088.3970000022</v>
      </c>
      <c r="D21" s="85">
        <v>140901.10300002762</v>
      </c>
      <c r="E21" s="85">
        <v>0</v>
      </c>
      <c r="F21" s="86">
        <v>0</v>
      </c>
      <c r="G21" s="85">
        <f t="shared" si="0"/>
        <v>299989.5000000298</v>
      </c>
      <c r="H21" s="86">
        <v>12592.259999999893</v>
      </c>
      <c r="I21" s="85">
        <v>6937.320306594571</v>
      </c>
      <c r="J21" s="86">
        <v>-288.09</v>
      </c>
      <c r="K21" s="86"/>
      <c r="L21" s="85">
        <f t="shared" si="1"/>
        <v>280748.00969343534</v>
      </c>
    </row>
    <row r="22" spans="1:12" ht="12" customHeight="1">
      <c r="A22" s="83">
        <v>5003</v>
      </c>
      <c r="B22" s="84" t="s">
        <v>20</v>
      </c>
      <c r="C22" s="85">
        <v>25835.337000000094</v>
      </c>
      <c r="D22" s="85">
        <v>26253.180999995446</v>
      </c>
      <c r="E22" s="85">
        <v>0</v>
      </c>
      <c r="F22" s="86">
        <v>0</v>
      </c>
      <c r="G22" s="85">
        <f t="shared" si="0"/>
        <v>52088.51799999554</v>
      </c>
      <c r="H22" s="86">
        <v>466.9079999999998</v>
      </c>
      <c r="I22" s="85">
        <v>3174.2456603043684</v>
      </c>
      <c r="J22" s="86">
        <v>-74.446</v>
      </c>
      <c r="K22" s="86"/>
      <c r="L22" s="85">
        <f t="shared" si="1"/>
        <v>48521.810339691176</v>
      </c>
    </row>
    <row r="23" spans="1:12" ht="12" customHeight="1">
      <c r="A23" s="83">
        <v>5004</v>
      </c>
      <c r="B23" s="84" t="s">
        <v>21</v>
      </c>
      <c r="C23" s="85">
        <v>315937.9710000004</v>
      </c>
      <c r="D23" s="85">
        <v>146871.14200018745</v>
      </c>
      <c r="E23" s="85">
        <v>0</v>
      </c>
      <c r="F23" s="86">
        <v>0</v>
      </c>
      <c r="G23" s="85">
        <f t="shared" si="0"/>
        <v>462809.1130001879</v>
      </c>
      <c r="H23" s="86"/>
      <c r="I23" s="85">
        <v>14754.114166459185</v>
      </c>
      <c r="J23" s="86">
        <v>-335.786</v>
      </c>
      <c r="K23" s="86"/>
      <c r="L23" s="85">
        <f t="shared" si="1"/>
        <v>448390.78483372874</v>
      </c>
    </row>
    <row r="24" spans="1:12" ht="12" customHeight="1">
      <c r="A24" s="83">
        <v>5501</v>
      </c>
      <c r="B24" s="84" t="s">
        <v>22</v>
      </c>
      <c r="C24" s="85">
        <v>962480.4349999483</v>
      </c>
      <c r="D24" s="85">
        <v>622485.344000626</v>
      </c>
      <c r="E24" s="85">
        <v>0</v>
      </c>
      <c r="F24" s="86">
        <v>0</v>
      </c>
      <c r="G24" s="85">
        <f t="shared" si="0"/>
        <v>1584965.7790005743</v>
      </c>
      <c r="H24" s="86">
        <v>70061.12599999996</v>
      </c>
      <c r="I24" s="85">
        <v>-8575.410146413837</v>
      </c>
      <c r="J24" s="86">
        <v>-3409.47</v>
      </c>
      <c r="K24" s="86">
        <v>-3900.861</v>
      </c>
      <c r="L24" s="85">
        <f t="shared" si="1"/>
        <v>1530790.3941469882</v>
      </c>
    </row>
    <row r="25" spans="1:12" ht="12" customHeight="1">
      <c r="A25" s="83">
        <v>6004</v>
      </c>
      <c r="B25" s="84" t="s">
        <v>23</v>
      </c>
      <c r="C25" s="85">
        <v>47957.8339999997</v>
      </c>
      <c r="D25" s="85">
        <v>80414.72300001873</v>
      </c>
      <c r="E25" s="85">
        <v>0</v>
      </c>
      <c r="F25" s="86">
        <v>0</v>
      </c>
      <c r="G25" s="85">
        <f t="shared" si="0"/>
        <v>128372.55700001842</v>
      </c>
      <c r="H25" s="86"/>
      <c r="I25" s="85">
        <v>4778.93440328072</v>
      </c>
      <c r="J25" s="86">
        <v>-0.912</v>
      </c>
      <c r="K25" s="86"/>
      <c r="L25" s="85">
        <f t="shared" si="1"/>
        <v>123594.53459673769</v>
      </c>
    </row>
    <row r="26" spans="1:12" ht="12" customHeight="1">
      <c r="A26" s="83">
        <v>6007</v>
      </c>
      <c r="B26" s="84" t="s">
        <v>25</v>
      </c>
      <c r="C26" s="85">
        <v>724038.9409999334</v>
      </c>
      <c r="D26" s="85">
        <v>473357.66400021355</v>
      </c>
      <c r="E26" s="85">
        <v>0</v>
      </c>
      <c r="F26" s="86">
        <v>0</v>
      </c>
      <c r="G26" s="85">
        <f t="shared" si="0"/>
        <v>1197396.605000147</v>
      </c>
      <c r="H26" s="86">
        <v>17034.944999999992</v>
      </c>
      <c r="I26" s="85">
        <v>495.31173527264036</v>
      </c>
      <c r="J26" s="86">
        <v>-2380.414</v>
      </c>
      <c r="K26" s="86">
        <f>-3912.396-3047.454</f>
        <v>-6959.85</v>
      </c>
      <c r="L26" s="85">
        <f t="shared" si="1"/>
        <v>1189206.6122648744</v>
      </c>
    </row>
    <row r="27" spans="1:12" ht="12" customHeight="1">
      <c r="A27" s="83">
        <v>6008</v>
      </c>
      <c r="B27" s="84" t="s">
        <v>26</v>
      </c>
      <c r="C27" s="85">
        <v>519097.451999981</v>
      </c>
      <c r="D27" s="85">
        <v>766365.5269994601</v>
      </c>
      <c r="E27" s="85">
        <v>0</v>
      </c>
      <c r="F27" s="86">
        <v>0</v>
      </c>
      <c r="G27" s="85">
        <f t="shared" si="0"/>
        <v>1285462.978999441</v>
      </c>
      <c r="H27" s="86">
        <v>198724.94900003943</v>
      </c>
      <c r="I27" s="85">
        <v>12853.429222357401</v>
      </c>
      <c r="J27" s="86">
        <v>-2099.612</v>
      </c>
      <c r="K27" s="86"/>
      <c r="L27" s="85">
        <f t="shared" si="1"/>
        <v>1075984.2127770442</v>
      </c>
    </row>
    <row r="28" spans="1:12" ht="12" customHeight="1">
      <c r="A28" s="83">
        <v>6006</v>
      </c>
      <c r="B28" s="84" t="s">
        <v>24</v>
      </c>
      <c r="C28" s="85">
        <v>443019.6639999831</v>
      </c>
      <c r="D28" s="85">
        <v>341856.972000584</v>
      </c>
      <c r="E28" s="85">
        <v>0</v>
      </c>
      <c r="F28" s="86">
        <v>0</v>
      </c>
      <c r="G28" s="85">
        <f t="shared" si="0"/>
        <v>784876.6360005671</v>
      </c>
      <c r="H28" s="86">
        <v>4121.741000000021</v>
      </c>
      <c r="I28" s="85">
        <v>-3932.735206600686</v>
      </c>
      <c r="J28" s="86">
        <v>-1472.982</v>
      </c>
      <c r="K28" s="86"/>
      <c r="L28" s="85">
        <f t="shared" si="1"/>
        <v>786160.6122071677</v>
      </c>
    </row>
    <row r="29" spans="1:12" ht="12" customHeight="1">
      <c r="A29" s="83">
        <v>6014</v>
      </c>
      <c r="B29" s="84" t="s">
        <v>27</v>
      </c>
      <c r="C29" s="85">
        <v>28761.633999999915</v>
      </c>
      <c r="D29" s="85">
        <v>86262.82300002061</v>
      </c>
      <c r="E29" s="85">
        <v>0</v>
      </c>
      <c r="F29" s="86">
        <v>0</v>
      </c>
      <c r="G29" s="85">
        <f t="shared" si="0"/>
        <v>115024.45700002053</v>
      </c>
      <c r="H29" s="86"/>
      <c r="I29" s="85">
        <v>-254.97563004792391</v>
      </c>
      <c r="J29" s="86">
        <v>-1.596</v>
      </c>
      <c r="K29" s="86"/>
      <c r="L29" s="85">
        <f t="shared" si="1"/>
        <v>115281.02863006845</v>
      </c>
    </row>
    <row r="30" spans="1:12" ht="12" customHeight="1">
      <c r="A30" s="83">
        <v>6501</v>
      </c>
      <c r="B30" s="84" t="s">
        <v>28</v>
      </c>
      <c r="C30" s="85">
        <v>1100169.5749999736</v>
      </c>
      <c r="D30" s="85">
        <v>722118.645000313</v>
      </c>
      <c r="E30" s="85">
        <v>0</v>
      </c>
      <c r="F30" s="86">
        <v>0</v>
      </c>
      <c r="G30" s="85">
        <f t="shared" si="0"/>
        <v>1822288.2200002866</v>
      </c>
      <c r="H30" s="86">
        <v>89528.21999999452</v>
      </c>
      <c r="I30" s="85">
        <v>32396.69749450218</v>
      </c>
      <c r="J30" s="86">
        <v>-4486.46</v>
      </c>
      <c r="K30" s="86"/>
      <c r="L30" s="85">
        <f t="shared" si="1"/>
        <v>1704849.7625057898</v>
      </c>
    </row>
    <row r="31" spans="1:12" ht="12" customHeight="1">
      <c r="A31" s="83">
        <v>7002</v>
      </c>
      <c r="B31" s="84" t="s">
        <v>29</v>
      </c>
      <c r="C31" s="85">
        <v>440254.4039999716</v>
      </c>
      <c r="D31" s="85">
        <v>252025.93300027255</v>
      </c>
      <c r="E31" s="85">
        <v>0</v>
      </c>
      <c r="F31" s="86">
        <v>0</v>
      </c>
      <c r="G31" s="85">
        <f t="shared" si="0"/>
        <v>692280.3370002441</v>
      </c>
      <c r="H31" s="86">
        <v>13999.644999999713</v>
      </c>
      <c r="I31" s="85">
        <v>-890.4850130294217</v>
      </c>
      <c r="J31" s="86">
        <v>-2500.618</v>
      </c>
      <c r="K31" s="86"/>
      <c r="L31" s="85">
        <f t="shared" si="1"/>
        <v>681671.7950132738</v>
      </c>
    </row>
    <row r="32" spans="1:12" ht="12" customHeight="1">
      <c r="A32" s="83">
        <v>7003</v>
      </c>
      <c r="B32" s="84" t="s">
        <v>30</v>
      </c>
      <c r="C32" s="85">
        <v>1763348.337000088</v>
      </c>
      <c r="D32" s="85">
        <v>1304385.3779955048</v>
      </c>
      <c r="E32" s="85">
        <v>0</v>
      </c>
      <c r="F32" s="86">
        <v>0</v>
      </c>
      <c r="G32" s="85">
        <f t="shared" si="0"/>
        <v>3067733.714995593</v>
      </c>
      <c r="H32" s="86">
        <v>282012.88400003075</v>
      </c>
      <c r="I32" s="85">
        <v>47432.239639752544</v>
      </c>
      <c r="J32" s="86">
        <v>-9256.785</v>
      </c>
      <c r="K32" s="86">
        <f>-3126.697-6635.52</f>
        <v>-9762.217</v>
      </c>
      <c r="L32" s="85">
        <f t="shared" si="1"/>
        <v>2757307.59335581</v>
      </c>
    </row>
    <row r="33" spans="1:12" ht="12" customHeight="1">
      <c r="A33" s="83">
        <v>7005</v>
      </c>
      <c r="B33" s="84" t="s">
        <v>31</v>
      </c>
      <c r="C33" s="85">
        <v>644871.3679999463</v>
      </c>
      <c r="D33" s="85">
        <v>375059.4840002488</v>
      </c>
      <c r="E33" s="85">
        <v>0</v>
      </c>
      <c r="F33" s="86">
        <v>0</v>
      </c>
      <c r="G33" s="85">
        <f t="shared" si="0"/>
        <v>1019930.8520001951</v>
      </c>
      <c r="H33" s="86">
        <v>6968.488999999921</v>
      </c>
      <c r="I33" s="85">
        <v>3805.1674998394446</v>
      </c>
      <c r="J33" s="86">
        <v>-2298.898</v>
      </c>
      <c r="K33" s="86"/>
      <c r="L33" s="85">
        <f t="shared" si="1"/>
        <v>1011456.0935003557</v>
      </c>
    </row>
    <row r="34" spans="1:12" ht="12" customHeight="1">
      <c r="A34" s="83">
        <v>7026</v>
      </c>
      <c r="B34" s="84" t="s">
        <v>32</v>
      </c>
      <c r="C34" s="85">
        <v>1212411.237999992</v>
      </c>
      <c r="D34" s="85">
        <v>386401.9620003669</v>
      </c>
      <c r="E34" s="85">
        <v>0</v>
      </c>
      <c r="F34" s="86">
        <v>666.4969999989262</v>
      </c>
      <c r="G34" s="85">
        <f t="shared" si="0"/>
        <v>1598146.7030003597</v>
      </c>
      <c r="H34" s="86">
        <v>26658.12100000222</v>
      </c>
      <c r="I34" s="85">
        <v>-10893.192623595707</v>
      </c>
      <c r="J34" s="86">
        <v>17658.308</v>
      </c>
      <c r="K34" s="86">
        <f>-1795.106-103.016-1189.59</f>
        <v>-3087.712</v>
      </c>
      <c r="L34" s="85">
        <f t="shared" si="1"/>
        <v>1567811.1786239534</v>
      </c>
    </row>
    <row r="35" spans="1:12" ht="12" customHeight="1">
      <c r="A35" s="83">
        <v>7601</v>
      </c>
      <c r="B35" s="84" t="s">
        <v>33</v>
      </c>
      <c r="C35" s="85">
        <v>829302.3119999453</v>
      </c>
      <c r="D35" s="85">
        <v>601119.322999934</v>
      </c>
      <c r="E35" s="85">
        <v>0</v>
      </c>
      <c r="F35" s="86">
        <v>0</v>
      </c>
      <c r="G35" s="85">
        <f t="shared" si="0"/>
        <v>1430421.6349998792</v>
      </c>
      <c r="H35" s="86">
        <v>79564.2459999989</v>
      </c>
      <c r="I35" s="85">
        <v>-7415.182680532569</v>
      </c>
      <c r="J35" s="86">
        <v>-1435.942</v>
      </c>
      <c r="K35" s="86"/>
      <c r="L35" s="85">
        <f t="shared" si="1"/>
        <v>1359708.513680413</v>
      </c>
    </row>
    <row r="36" spans="1:12" ht="12" customHeight="1">
      <c r="A36" s="83">
        <v>7603</v>
      </c>
      <c r="B36" s="84" t="s">
        <v>34</v>
      </c>
      <c r="C36" s="85">
        <v>233099.57200000505</v>
      </c>
      <c r="D36" s="85">
        <v>151913.49200005547</v>
      </c>
      <c r="E36" s="85">
        <v>0</v>
      </c>
      <c r="F36" s="86">
        <v>0</v>
      </c>
      <c r="G36" s="85">
        <f t="shared" si="0"/>
        <v>385013.06400006055</v>
      </c>
      <c r="H36" s="86">
        <v>37.228</v>
      </c>
      <c r="I36" s="85">
        <v>-2079.6110840173205</v>
      </c>
      <c r="J36" s="86">
        <v>-645.095</v>
      </c>
      <c r="K36" s="86"/>
      <c r="L36" s="85">
        <f t="shared" si="1"/>
        <v>387700.54208407784</v>
      </c>
    </row>
    <row r="37" spans="1:12" ht="12" customHeight="1">
      <c r="A37" s="83">
        <v>8001</v>
      </c>
      <c r="B37" s="84" t="s">
        <v>35</v>
      </c>
      <c r="C37" s="85">
        <v>1564696.3689999953</v>
      </c>
      <c r="D37" s="85">
        <v>968165.4199983266</v>
      </c>
      <c r="E37" s="85">
        <v>0</v>
      </c>
      <c r="F37" s="86">
        <v>31.565999999991618</v>
      </c>
      <c r="G37" s="85">
        <f t="shared" si="0"/>
        <v>2532830.2229983215</v>
      </c>
      <c r="H37" s="86">
        <v>163804.83500001664</v>
      </c>
      <c r="I37" s="85">
        <v>-14047.820909192553</v>
      </c>
      <c r="J37" s="86">
        <v>8672.94</v>
      </c>
      <c r="K37" s="86"/>
      <c r="L37" s="85">
        <f t="shared" si="1"/>
        <v>2374400.268907497</v>
      </c>
    </row>
    <row r="38" spans="1:12" ht="12" customHeight="1">
      <c r="A38" s="83">
        <v>8003</v>
      </c>
      <c r="B38" s="84" t="s">
        <v>36</v>
      </c>
      <c r="C38" s="85">
        <v>511333.37399996177</v>
      </c>
      <c r="D38" s="85">
        <v>267258.90200002224</v>
      </c>
      <c r="E38" s="85">
        <v>0</v>
      </c>
      <c r="F38" s="86">
        <v>0</v>
      </c>
      <c r="G38" s="85">
        <f t="shared" si="0"/>
        <v>778592.275999984</v>
      </c>
      <c r="H38" s="86">
        <v>51937.69500000488</v>
      </c>
      <c r="I38" s="85">
        <v>-4565.42610731849</v>
      </c>
      <c r="J38" s="86">
        <v>-1148.724</v>
      </c>
      <c r="K38" s="86"/>
      <c r="L38" s="85">
        <f t="shared" si="1"/>
        <v>732368.7311072977</v>
      </c>
    </row>
    <row r="39" spans="1:12" ht="12" customHeight="1">
      <c r="A39" s="83">
        <v>8005</v>
      </c>
      <c r="B39" s="84" t="s">
        <v>37</v>
      </c>
      <c r="C39" s="85">
        <v>150609.5570000015</v>
      </c>
      <c r="D39" s="85">
        <v>38136.22799999877</v>
      </c>
      <c r="E39" s="85">
        <v>0</v>
      </c>
      <c r="F39" s="86">
        <v>0</v>
      </c>
      <c r="G39" s="85">
        <f t="shared" si="0"/>
        <v>188745.7850000003</v>
      </c>
      <c r="H39" s="86">
        <v>222.85100000000003</v>
      </c>
      <c r="I39" s="85">
        <v>-1335.4945535050938</v>
      </c>
      <c r="J39" s="86">
        <v>-260.27</v>
      </c>
      <c r="K39" s="86"/>
      <c r="L39" s="85">
        <f t="shared" si="1"/>
        <v>190118.69855350538</v>
      </c>
    </row>
    <row r="40" spans="1:12" ht="12" customHeight="1">
      <c r="A40" s="87">
        <v>8040</v>
      </c>
      <c r="B40" s="88" t="s">
        <v>38</v>
      </c>
      <c r="C40" s="89">
        <v>366859.3990000058</v>
      </c>
      <c r="D40" s="89">
        <v>186877.63500014943</v>
      </c>
      <c r="E40" s="89">
        <v>0</v>
      </c>
      <c r="F40" s="90">
        <v>0</v>
      </c>
      <c r="G40" s="89">
        <f t="shared" si="0"/>
        <v>553737.0340001553</v>
      </c>
      <c r="H40" s="90">
        <v>92.61000000000004</v>
      </c>
      <c r="I40" s="89">
        <v>-3228.8497052970924</v>
      </c>
      <c r="J40" s="90">
        <v>-3285.721</v>
      </c>
      <c r="K40" s="90"/>
      <c r="L40" s="85">
        <f t="shared" si="1"/>
        <v>560158.9947054525</v>
      </c>
    </row>
    <row r="41" spans="1:12" ht="12">
      <c r="A41" s="91"/>
      <c r="B41" s="92"/>
      <c r="C41" s="89">
        <f aca="true" t="shared" si="2" ref="C41:L41">SUM(C5:C40)</f>
        <v>28902494.025999747</v>
      </c>
      <c r="D41" s="90">
        <f t="shared" si="2"/>
        <v>18387741.858988244</v>
      </c>
      <c r="E41" s="89">
        <f t="shared" si="2"/>
        <v>368.43100000196137</v>
      </c>
      <c r="F41" s="90">
        <f t="shared" si="2"/>
        <v>1239.0220000069821</v>
      </c>
      <c r="G41" s="89">
        <f t="shared" si="2"/>
        <v>47288628.431987986</v>
      </c>
      <c r="H41" s="90">
        <f>SUM(H5:H40)</f>
        <v>2453999.536999981</v>
      </c>
      <c r="I41" s="93">
        <f t="shared" si="2"/>
        <v>4.700268618762493E-09</v>
      </c>
      <c r="J41" s="93">
        <f t="shared" si="2"/>
        <v>-21474.247999999996</v>
      </c>
      <c r="K41" s="90">
        <f t="shared" si="2"/>
        <v>-88651.38900000001</v>
      </c>
      <c r="L41" s="89">
        <f t="shared" si="2"/>
        <v>44944754.531987995</v>
      </c>
    </row>
    <row r="42" spans="1:12" ht="12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</row>
  </sheetData>
  <sheetProtection/>
  <printOptions/>
  <pageMargins left="0.52" right="0.21" top="0.23" bottom="0.19" header="0.23" footer="0.2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8.8515625" style="82" customWidth="1"/>
    <col min="2" max="2" width="41.7109375" style="79" customWidth="1"/>
    <col min="3" max="4" width="12.140625" style="79" customWidth="1"/>
    <col min="5" max="9" width="11.140625" style="79" customWidth="1"/>
    <col min="10" max="16384" width="8.8515625" style="79" customWidth="1"/>
  </cols>
  <sheetData>
    <row r="1" ht="15.75">
      <c r="A1" s="65" t="s">
        <v>88</v>
      </c>
    </row>
    <row r="2" spans="1:2" ht="12.75">
      <c r="A2" s="80" t="s">
        <v>65</v>
      </c>
      <c r="B2" s="80"/>
    </row>
    <row r="3" ht="12" customHeight="1"/>
    <row r="4" spans="1:9" ht="56.25">
      <c r="A4" s="17" t="s">
        <v>0</v>
      </c>
      <c r="B4" s="18" t="s">
        <v>1</v>
      </c>
      <c r="C4" s="19" t="s">
        <v>71</v>
      </c>
      <c r="D4" s="21" t="s">
        <v>74</v>
      </c>
      <c r="E4" s="21" t="s">
        <v>66</v>
      </c>
      <c r="F4" s="19" t="s">
        <v>72</v>
      </c>
      <c r="G4" s="21" t="s">
        <v>57</v>
      </c>
      <c r="H4" s="21" t="s">
        <v>87</v>
      </c>
      <c r="I4" s="19" t="s">
        <v>2</v>
      </c>
    </row>
    <row r="5" spans="1:9" ht="12" customHeight="1">
      <c r="A5" s="83">
        <v>1301</v>
      </c>
      <c r="B5" s="84" t="s">
        <v>3</v>
      </c>
      <c r="C5" s="85">
        <v>2614550</v>
      </c>
      <c r="D5" s="86">
        <v>1488675.580999337</v>
      </c>
      <c r="E5" s="66">
        <v>331604.5999998479</v>
      </c>
      <c r="F5" s="85">
        <v>-23792.30483468203</v>
      </c>
      <c r="G5" s="86">
        <v>0</v>
      </c>
      <c r="H5" s="86">
        <v>8934.486</v>
      </c>
      <c r="I5" s="85">
        <f>C5+D5-E5-F5-G5-H5</f>
        <v>3786478.7998341713</v>
      </c>
    </row>
    <row r="6" spans="1:9" ht="12" customHeight="1">
      <c r="A6" s="83">
        <v>1309</v>
      </c>
      <c r="B6" s="84" t="s">
        <v>4</v>
      </c>
      <c r="C6" s="85">
        <v>803593</v>
      </c>
      <c r="D6" s="86">
        <v>471404.53500043554</v>
      </c>
      <c r="E6" s="86">
        <v>34807.44600000025</v>
      </c>
      <c r="F6" s="85">
        <v>-7153.250621498912</v>
      </c>
      <c r="G6" s="86">
        <v>0</v>
      </c>
      <c r="H6" s="86">
        <v>-1257.441</v>
      </c>
      <c r="I6" s="85">
        <f aca="true" t="shared" si="0" ref="I6:I40">C6+D6-E6-F6-G6-H6</f>
        <v>1248600.7806219342</v>
      </c>
    </row>
    <row r="7" spans="1:9" ht="12" customHeight="1">
      <c r="A7" s="83">
        <v>1330</v>
      </c>
      <c r="B7" s="84" t="s">
        <v>5</v>
      </c>
      <c r="C7" s="85">
        <v>973690</v>
      </c>
      <c r="D7" s="86">
        <v>479178.54999990796</v>
      </c>
      <c r="E7" s="86">
        <v>20611.472000000555</v>
      </c>
      <c r="F7" s="85">
        <v>-8670.406268910388</v>
      </c>
      <c r="G7" s="86">
        <v>0</v>
      </c>
      <c r="H7" s="86">
        <v>-77515.77599999993</v>
      </c>
      <c r="I7" s="85">
        <f t="shared" si="0"/>
        <v>1518443.260268818</v>
      </c>
    </row>
    <row r="8" spans="1:9" ht="12" customHeight="1">
      <c r="A8" s="83">
        <v>1351</v>
      </c>
      <c r="B8" s="84" t="s">
        <v>6</v>
      </c>
      <c r="C8" s="85">
        <v>460999</v>
      </c>
      <c r="D8" s="86">
        <v>142704.1080002485</v>
      </c>
      <c r="E8" s="86">
        <v>3.8949999999999996</v>
      </c>
      <c r="F8" s="85">
        <v>-4146.782034486649</v>
      </c>
      <c r="G8" s="86">
        <v>0</v>
      </c>
      <c r="H8" s="86">
        <v>-762.011</v>
      </c>
      <c r="I8" s="85">
        <f t="shared" si="0"/>
        <v>608608.0060347351</v>
      </c>
    </row>
    <row r="9" spans="1:9" ht="12" customHeight="1">
      <c r="A9" s="83">
        <v>1401</v>
      </c>
      <c r="B9" s="84" t="s">
        <v>7</v>
      </c>
      <c r="C9" s="85">
        <v>442249</v>
      </c>
      <c r="D9" s="86">
        <v>265863.2780003592</v>
      </c>
      <c r="E9" s="86">
        <v>6190.970999999903</v>
      </c>
      <c r="F9" s="85">
        <v>-3946.6540553531377</v>
      </c>
      <c r="G9" s="86">
        <v>0</v>
      </c>
      <c r="H9" s="86">
        <v>-4031.143</v>
      </c>
      <c r="I9" s="85">
        <f t="shared" si="0"/>
        <v>709899.1040557125</v>
      </c>
    </row>
    <row r="10" spans="1:9" ht="12" customHeight="1">
      <c r="A10" s="83">
        <v>1501</v>
      </c>
      <c r="B10" s="84" t="s">
        <v>8</v>
      </c>
      <c r="C10" s="85">
        <v>1162074</v>
      </c>
      <c r="D10" s="86">
        <v>464018.93099995714</v>
      </c>
      <c r="E10" s="86">
        <v>22238.214000000262</v>
      </c>
      <c r="F10" s="85">
        <v>-11654.910452578682</v>
      </c>
      <c r="G10" s="86">
        <v>0</v>
      </c>
      <c r="H10" s="86">
        <v>6773.577</v>
      </c>
      <c r="I10" s="85">
        <f t="shared" si="0"/>
        <v>1608736.0504525355</v>
      </c>
    </row>
    <row r="11" spans="1:9" ht="12" customHeight="1">
      <c r="A11" s="83">
        <v>1502</v>
      </c>
      <c r="B11" s="84" t="s">
        <v>9</v>
      </c>
      <c r="C11" s="85">
        <v>889646</v>
      </c>
      <c r="D11" s="86">
        <v>479200.53500007954</v>
      </c>
      <c r="E11" s="86">
        <v>17618.07899999999</v>
      </c>
      <c r="F11" s="85">
        <v>-8000.305906418827</v>
      </c>
      <c r="G11" s="86">
        <v>0</v>
      </c>
      <c r="H11" s="86">
        <v>-3474.566</v>
      </c>
      <c r="I11" s="85">
        <f t="shared" si="0"/>
        <v>1362703.3279064987</v>
      </c>
    </row>
    <row r="12" spans="1:9" ht="12" customHeight="1">
      <c r="A12" s="83">
        <v>1516</v>
      </c>
      <c r="B12" s="84" t="s">
        <v>10</v>
      </c>
      <c r="C12" s="85">
        <v>1023928</v>
      </c>
      <c r="D12" s="86">
        <v>1073246.59499462</v>
      </c>
      <c r="E12" s="86">
        <v>286298.6720000227</v>
      </c>
      <c r="F12" s="85">
        <v>-9175.8264124376</v>
      </c>
      <c r="G12" s="86">
        <v>-2939.314</v>
      </c>
      <c r="H12" s="86">
        <v>-2665.486</v>
      </c>
      <c r="I12" s="85">
        <f t="shared" si="0"/>
        <v>1825656.5494070349</v>
      </c>
    </row>
    <row r="13" spans="1:9" ht="12" customHeight="1">
      <c r="A13" s="83">
        <v>2000</v>
      </c>
      <c r="B13" s="84" t="s">
        <v>11</v>
      </c>
      <c r="C13" s="85">
        <v>1507708</v>
      </c>
      <c r="D13" s="86">
        <v>854416.6909989221</v>
      </c>
      <c r="E13" s="86">
        <v>117793.12099998024</v>
      </c>
      <c r="F13" s="85">
        <v>-13541.540773901856</v>
      </c>
      <c r="G13" s="86">
        <v>-4716.042</v>
      </c>
      <c r="H13" s="86">
        <v>-9298.775</v>
      </c>
      <c r="I13" s="85">
        <f t="shared" si="0"/>
        <v>2271887.9277728433</v>
      </c>
    </row>
    <row r="14" spans="1:9" ht="12" customHeight="1">
      <c r="A14" s="83">
        <v>4001</v>
      </c>
      <c r="B14" s="84" t="s">
        <v>15</v>
      </c>
      <c r="C14" s="85">
        <v>149014</v>
      </c>
      <c r="D14" s="86">
        <v>145004.32799999585</v>
      </c>
      <c r="E14" s="86">
        <v>8790.92399999991</v>
      </c>
      <c r="F14" s="85">
        <v>-1322.6635980204446</v>
      </c>
      <c r="G14" s="86">
        <v>0</v>
      </c>
      <c r="H14" s="86">
        <v>-110.448</v>
      </c>
      <c r="I14" s="85">
        <f t="shared" si="0"/>
        <v>286660.5155980164</v>
      </c>
    </row>
    <row r="15" spans="1:9" ht="12" customHeight="1">
      <c r="A15" s="83">
        <v>2501</v>
      </c>
      <c r="B15" s="84" t="s">
        <v>12</v>
      </c>
      <c r="C15" s="85">
        <v>1160902</v>
      </c>
      <c r="D15" s="86">
        <v>864577.4129983602</v>
      </c>
      <c r="E15" s="86">
        <v>104466.39099999165</v>
      </c>
      <c r="F15" s="85">
        <v>9612.553077827208</v>
      </c>
      <c r="G15" s="86">
        <v>0</v>
      </c>
      <c r="H15" s="86">
        <v>-4442.627</v>
      </c>
      <c r="I15" s="85">
        <f t="shared" si="0"/>
        <v>1915843.0959205413</v>
      </c>
    </row>
    <row r="16" spans="1:9" ht="12" customHeight="1">
      <c r="A16" s="83">
        <v>3000</v>
      </c>
      <c r="B16" s="84" t="s">
        <v>13</v>
      </c>
      <c r="C16" s="85">
        <v>1260285</v>
      </c>
      <c r="D16" s="86">
        <v>723180.1760001467</v>
      </c>
      <c r="E16" s="86">
        <v>46940.13300000194</v>
      </c>
      <c r="F16" s="85">
        <v>-11331.502781095682</v>
      </c>
      <c r="G16" s="86">
        <v>0</v>
      </c>
      <c r="H16" s="86">
        <v>-3007.437</v>
      </c>
      <c r="I16" s="85">
        <f t="shared" si="0"/>
        <v>1950863.9827812403</v>
      </c>
    </row>
    <row r="17" spans="1:9" ht="12" customHeight="1">
      <c r="A17" s="83">
        <v>3500</v>
      </c>
      <c r="B17" s="84" t="s">
        <v>14</v>
      </c>
      <c r="C17" s="85">
        <f>1146510-945.305</f>
        <v>1145564.695</v>
      </c>
      <c r="D17" s="86">
        <v>757082.7630001897</v>
      </c>
      <c r="E17" s="86">
        <v>139600.67700000387</v>
      </c>
      <c r="F17" s="85">
        <v>-10284.616375482874</v>
      </c>
      <c r="G17" s="86">
        <v>0</v>
      </c>
      <c r="H17" s="86">
        <v>-8104.396</v>
      </c>
      <c r="I17" s="85">
        <f t="shared" si="0"/>
        <v>1781435.7933756686</v>
      </c>
    </row>
    <row r="18" spans="1:9" ht="12" customHeight="1">
      <c r="A18" s="83">
        <v>4202</v>
      </c>
      <c r="B18" s="84" t="s">
        <v>16</v>
      </c>
      <c r="C18" s="85">
        <v>2194728</v>
      </c>
      <c r="D18" s="86">
        <v>1472205.811997315</v>
      </c>
      <c r="E18" s="86">
        <v>261473.0730000441</v>
      </c>
      <c r="F18" s="85">
        <v>3135.6831331136636</v>
      </c>
      <c r="G18" s="86">
        <f>-55612.103-1673.29</f>
        <v>-57285.393000000004</v>
      </c>
      <c r="H18" s="86">
        <v>7759.01</v>
      </c>
      <c r="I18" s="85">
        <f t="shared" si="0"/>
        <v>3451851.4388641575</v>
      </c>
    </row>
    <row r="19" spans="1:9" ht="12" customHeight="1">
      <c r="A19" s="83">
        <v>4212</v>
      </c>
      <c r="B19" s="84" t="s">
        <v>17</v>
      </c>
      <c r="C19" s="85">
        <v>649733</v>
      </c>
      <c r="D19" s="86">
        <v>436963.8570014523</v>
      </c>
      <c r="E19" s="86">
        <v>4287.624000000022</v>
      </c>
      <c r="F19" s="85">
        <v>23414.963824872393</v>
      </c>
      <c r="G19" s="86">
        <v>0</v>
      </c>
      <c r="H19" s="86">
        <v>-1839.972</v>
      </c>
      <c r="I19" s="85">
        <f t="shared" si="0"/>
        <v>1060834.2411765798</v>
      </c>
    </row>
    <row r="20" spans="1:9" ht="12" customHeight="1">
      <c r="A20" s="83">
        <v>5001</v>
      </c>
      <c r="B20" s="84" t="s">
        <v>18</v>
      </c>
      <c r="C20" s="85">
        <v>423156</v>
      </c>
      <c r="D20" s="86">
        <v>331787.82500059245</v>
      </c>
      <c r="E20" s="86">
        <v>33445.49200000089</v>
      </c>
      <c r="F20" s="85">
        <v>7449.28761024616</v>
      </c>
      <c r="G20" s="86">
        <v>0</v>
      </c>
      <c r="H20" s="86">
        <v>-1785.617</v>
      </c>
      <c r="I20" s="85">
        <f t="shared" si="0"/>
        <v>715834.6623903454</v>
      </c>
    </row>
    <row r="21" spans="1:9" ht="12" customHeight="1">
      <c r="A21" s="83">
        <v>5002</v>
      </c>
      <c r="B21" s="84" t="s">
        <v>19</v>
      </c>
      <c r="C21" s="85">
        <v>159088</v>
      </c>
      <c r="D21" s="86">
        <v>140901.10300002762</v>
      </c>
      <c r="E21" s="86">
        <v>12592.259999999893</v>
      </c>
      <c r="F21" s="85">
        <v>6937.320306594571</v>
      </c>
      <c r="G21" s="86">
        <v>0</v>
      </c>
      <c r="H21" s="86">
        <v>-288.09</v>
      </c>
      <c r="I21" s="85">
        <f t="shared" si="0"/>
        <v>280747.6126934331</v>
      </c>
    </row>
    <row r="22" spans="1:9" ht="12" customHeight="1">
      <c r="A22" s="83">
        <v>5003</v>
      </c>
      <c r="B22" s="84" t="s">
        <v>20</v>
      </c>
      <c r="C22" s="85">
        <v>25835</v>
      </c>
      <c r="D22" s="86">
        <v>26253.180999995446</v>
      </c>
      <c r="E22" s="86">
        <v>466.9079999999998</v>
      </c>
      <c r="F22" s="85">
        <v>3174.2456603043684</v>
      </c>
      <c r="G22" s="86">
        <v>0</v>
      </c>
      <c r="H22" s="86">
        <v>-74.446</v>
      </c>
      <c r="I22" s="85">
        <f t="shared" si="0"/>
        <v>48521.473339691074</v>
      </c>
    </row>
    <row r="23" spans="1:9" ht="12" customHeight="1">
      <c r="A23" s="83">
        <v>5004</v>
      </c>
      <c r="B23" s="84" t="s">
        <v>21</v>
      </c>
      <c r="C23" s="85">
        <v>315938</v>
      </c>
      <c r="D23" s="86">
        <v>146871.14200018745</v>
      </c>
      <c r="E23" s="86"/>
      <c r="F23" s="85">
        <v>14754.114166459185</v>
      </c>
      <c r="G23" s="86">
        <v>0</v>
      </c>
      <c r="H23" s="86">
        <v>-335.786</v>
      </c>
      <c r="I23" s="85">
        <f t="shared" si="0"/>
        <v>448390.81383372826</v>
      </c>
    </row>
    <row r="24" spans="1:9" ht="12" customHeight="1">
      <c r="A24" s="83">
        <v>5501</v>
      </c>
      <c r="B24" s="84" t="s">
        <v>22</v>
      </c>
      <c r="C24" s="85">
        <v>962480</v>
      </c>
      <c r="D24" s="86">
        <v>622485.344000626</v>
      </c>
      <c r="E24" s="86">
        <v>70061.12599999996</v>
      </c>
      <c r="F24" s="85">
        <v>-8575.410146413837</v>
      </c>
      <c r="G24" s="86">
        <v>-3900.861</v>
      </c>
      <c r="H24" s="86">
        <v>-3409.47</v>
      </c>
      <c r="I24" s="85">
        <f t="shared" si="0"/>
        <v>1530789.9591470398</v>
      </c>
    </row>
    <row r="25" spans="1:9" ht="12" customHeight="1">
      <c r="A25" s="83">
        <v>6004</v>
      </c>
      <c r="B25" s="84" t="s">
        <v>23</v>
      </c>
      <c r="C25" s="85">
        <v>47958</v>
      </c>
      <c r="D25" s="86">
        <v>80414.72300001873</v>
      </c>
      <c r="E25" s="86"/>
      <c r="F25" s="85">
        <v>4778.93440328072</v>
      </c>
      <c r="G25" s="86">
        <v>0</v>
      </c>
      <c r="H25" s="86">
        <v>-0.912</v>
      </c>
      <c r="I25" s="85">
        <f t="shared" si="0"/>
        <v>123594.70059673801</v>
      </c>
    </row>
    <row r="26" spans="1:9" ht="12" customHeight="1">
      <c r="A26" s="83">
        <v>6007</v>
      </c>
      <c r="B26" s="84" t="s">
        <v>25</v>
      </c>
      <c r="C26" s="85">
        <v>724039</v>
      </c>
      <c r="D26" s="86">
        <v>473357.66400021355</v>
      </c>
      <c r="E26" s="86">
        <v>17034.944999999992</v>
      </c>
      <c r="F26" s="85">
        <v>495.31173527264036</v>
      </c>
      <c r="G26" s="86">
        <f>-3912.396-3047.454</f>
        <v>-6959.85</v>
      </c>
      <c r="H26" s="86">
        <v>-2380.414</v>
      </c>
      <c r="I26" s="85">
        <f t="shared" si="0"/>
        <v>1189206.671264941</v>
      </c>
    </row>
    <row r="27" spans="1:9" ht="12" customHeight="1">
      <c r="A27" s="83">
        <v>6008</v>
      </c>
      <c r="B27" s="84" t="s">
        <v>26</v>
      </c>
      <c r="C27" s="85">
        <v>519097</v>
      </c>
      <c r="D27" s="86">
        <v>766365.5269994601</v>
      </c>
      <c r="E27" s="86">
        <v>198724.94900003943</v>
      </c>
      <c r="F27" s="85">
        <v>12853.429222357401</v>
      </c>
      <c r="G27" s="86">
        <v>0</v>
      </c>
      <c r="H27" s="86">
        <v>-2099.612</v>
      </c>
      <c r="I27" s="85">
        <f t="shared" si="0"/>
        <v>1075983.7607770632</v>
      </c>
    </row>
    <row r="28" spans="1:9" ht="12" customHeight="1">
      <c r="A28" s="83">
        <v>6006</v>
      </c>
      <c r="B28" s="84" t="s">
        <v>24</v>
      </c>
      <c r="C28" s="85">
        <v>443020</v>
      </c>
      <c r="D28" s="86">
        <v>341856.972000584</v>
      </c>
      <c r="E28" s="86">
        <v>4121.741000000021</v>
      </c>
      <c r="F28" s="85">
        <v>-3932.735206600686</v>
      </c>
      <c r="G28" s="86">
        <v>0</v>
      </c>
      <c r="H28" s="86">
        <v>-1472.982</v>
      </c>
      <c r="I28" s="85">
        <f t="shared" si="0"/>
        <v>786160.9482071846</v>
      </c>
    </row>
    <row r="29" spans="1:9" ht="12" customHeight="1">
      <c r="A29" s="83">
        <v>6014</v>
      </c>
      <c r="B29" s="84" t="s">
        <v>27</v>
      </c>
      <c r="C29" s="85">
        <v>28762</v>
      </c>
      <c r="D29" s="86">
        <v>86262.82300002061</v>
      </c>
      <c r="E29" s="86"/>
      <c r="F29" s="85">
        <v>-254.97563004792391</v>
      </c>
      <c r="G29" s="86">
        <v>0</v>
      </c>
      <c r="H29" s="86">
        <v>-1.596</v>
      </c>
      <c r="I29" s="85">
        <f t="shared" si="0"/>
        <v>115281.39463006853</v>
      </c>
    </row>
    <row r="30" spans="1:9" ht="12" customHeight="1">
      <c r="A30" s="83">
        <v>6501</v>
      </c>
      <c r="B30" s="84" t="s">
        <v>28</v>
      </c>
      <c r="C30" s="85">
        <v>1100170</v>
      </c>
      <c r="D30" s="86">
        <v>722118.645000313</v>
      </c>
      <c r="E30" s="86">
        <v>89528.21999999452</v>
      </c>
      <c r="F30" s="85">
        <v>32396.69749450218</v>
      </c>
      <c r="G30" s="86">
        <v>0</v>
      </c>
      <c r="H30" s="86">
        <v>-4486.46</v>
      </c>
      <c r="I30" s="85">
        <f t="shared" si="0"/>
        <v>1704850.187505816</v>
      </c>
    </row>
    <row r="31" spans="1:9" ht="12" customHeight="1">
      <c r="A31" s="83">
        <v>7002</v>
      </c>
      <c r="B31" s="84" t="s">
        <v>29</v>
      </c>
      <c r="C31" s="85">
        <v>440254</v>
      </c>
      <c r="D31" s="86">
        <v>252025.93300027255</v>
      </c>
      <c r="E31" s="86">
        <v>13999.644999999713</v>
      </c>
      <c r="F31" s="85">
        <v>-890.4850130294217</v>
      </c>
      <c r="G31" s="86">
        <v>0</v>
      </c>
      <c r="H31" s="86">
        <v>-2500.618</v>
      </c>
      <c r="I31" s="85">
        <f t="shared" si="0"/>
        <v>681671.3910133024</v>
      </c>
    </row>
    <row r="32" spans="1:9" ht="12" customHeight="1">
      <c r="A32" s="83">
        <v>7003</v>
      </c>
      <c r="B32" s="84" t="s">
        <v>30</v>
      </c>
      <c r="C32" s="85">
        <v>1763348</v>
      </c>
      <c r="D32" s="86">
        <v>1304385.3779955048</v>
      </c>
      <c r="E32" s="86">
        <v>282012.88400003075</v>
      </c>
      <c r="F32" s="85">
        <v>47432.239639752544</v>
      </c>
      <c r="G32" s="86">
        <f>-3126.697-6635.52</f>
        <v>-9762.217</v>
      </c>
      <c r="H32" s="86">
        <v>-9256.785</v>
      </c>
      <c r="I32" s="85">
        <f t="shared" si="0"/>
        <v>2757307.256355722</v>
      </c>
    </row>
    <row r="33" spans="1:9" ht="12" customHeight="1">
      <c r="A33" s="83">
        <v>7005</v>
      </c>
      <c r="B33" s="84" t="s">
        <v>31</v>
      </c>
      <c r="C33" s="85">
        <v>644871</v>
      </c>
      <c r="D33" s="86">
        <v>375059.4840002488</v>
      </c>
      <c r="E33" s="86">
        <v>6968.488999999921</v>
      </c>
      <c r="F33" s="85">
        <v>3805.1674998394446</v>
      </c>
      <c r="G33" s="86">
        <v>0</v>
      </c>
      <c r="H33" s="86">
        <v>-2298.898</v>
      </c>
      <c r="I33" s="85">
        <f t="shared" si="0"/>
        <v>1011455.7255004095</v>
      </c>
    </row>
    <row r="34" spans="1:9" ht="12" customHeight="1">
      <c r="A34" s="83">
        <v>7026</v>
      </c>
      <c r="B34" s="84" t="s">
        <v>32</v>
      </c>
      <c r="C34" s="85">
        <v>1212411</v>
      </c>
      <c r="D34" s="86">
        <v>386401.9620003669</v>
      </c>
      <c r="E34" s="86">
        <v>26658.12100000222</v>
      </c>
      <c r="F34" s="85">
        <v>-10893.192623595707</v>
      </c>
      <c r="G34" s="86">
        <f>-1795.106-103.016-1189.59</f>
        <v>-3087.712</v>
      </c>
      <c r="H34" s="86">
        <v>17658.308</v>
      </c>
      <c r="I34" s="85">
        <f t="shared" si="0"/>
        <v>1568477.4376239604</v>
      </c>
    </row>
    <row r="35" spans="1:9" ht="12" customHeight="1">
      <c r="A35" s="83">
        <v>7601</v>
      </c>
      <c r="B35" s="84" t="s">
        <v>33</v>
      </c>
      <c r="C35" s="85">
        <v>829302</v>
      </c>
      <c r="D35" s="86">
        <v>601119.322999934</v>
      </c>
      <c r="E35" s="86">
        <v>79564.2459999989</v>
      </c>
      <c r="F35" s="85">
        <v>-7415.182680532569</v>
      </c>
      <c r="G35" s="86">
        <v>0</v>
      </c>
      <c r="H35" s="86">
        <v>-1435.942</v>
      </c>
      <c r="I35" s="85">
        <f t="shared" si="0"/>
        <v>1359708.2016804677</v>
      </c>
    </row>
    <row r="36" spans="1:9" ht="12" customHeight="1">
      <c r="A36" s="83">
        <v>7603</v>
      </c>
      <c r="B36" s="84" t="s">
        <v>34</v>
      </c>
      <c r="C36" s="85">
        <v>233100</v>
      </c>
      <c r="D36" s="86">
        <v>151913.49200005547</v>
      </c>
      <c r="E36" s="86">
        <v>37.228</v>
      </c>
      <c r="F36" s="85">
        <v>-2079.6110840173205</v>
      </c>
      <c r="G36" s="86">
        <v>0</v>
      </c>
      <c r="H36" s="86">
        <v>-645.095</v>
      </c>
      <c r="I36" s="85">
        <f t="shared" si="0"/>
        <v>387700.9700840728</v>
      </c>
    </row>
    <row r="37" spans="1:9" ht="12" customHeight="1">
      <c r="A37" s="83">
        <v>8001</v>
      </c>
      <c r="B37" s="84" t="s">
        <v>35</v>
      </c>
      <c r="C37" s="85">
        <v>1564696</v>
      </c>
      <c r="D37" s="86">
        <v>968165.4199983266</v>
      </c>
      <c r="E37" s="86">
        <v>163804.83500001664</v>
      </c>
      <c r="F37" s="85">
        <v>-14047.820909192553</v>
      </c>
      <c r="G37" s="86">
        <v>0</v>
      </c>
      <c r="H37" s="86">
        <v>8672.94</v>
      </c>
      <c r="I37" s="85">
        <f t="shared" si="0"/>
        <v>2374431.4659075025</v>
      </c>
    </row>
    <row r="38" spans="1:9" ht="12" customHeight="1">
      <c r="A38" s="83">
        <v>8003</v>
      </c>
      <c r="B38" s="84" t="s">
        <v>36</v>
      </c>
      <c r="C38" s="85">
        <v>511333</v>
      </c>
      <c r="D38" s="86">
        <v>267258.90200002224</v>
      </c>
      <c r="E38" s="86">
        <v>51937.69500000488</v>
      </c>
      <c r="F38" s="85">
        <v>-4565.42610731849</v>
      </c>
      <c r="G38" s="86">
        <v>0</v>
      </c>
      <c r="H38" s="86">
        <v>-1148.724</v>
      </c>
      <c r="I38" s="85">
        <f t="shared" si="0"/>
        <v>732368.3571073359</v>
      </c>
    </row>
    <row r="39" spans="1:9" ht="12" customHeight="1">
      <c r="A39" s="83">
        <v>8005</v>
      </c>
      <c r="B39" s="84" t="s">
        <v>37</v>
      </c>
      <c r="C39" s="85">
        <v>150610</v>
      </c>
      <c r="D39" s="86">
        <v>38136.22799999877</v>
      </c>
      <c r="E39" s="86">
        <v>222.85100000000003</v>
      </c>
      <c r="F39" s="85">
        <v>-1335.4945535050938</v>
      </c>
      <c r="G39" s="86">
        <v>0</v>
      </c>
      <c r="H39" s="86">
        <v>-260.27</v>
      </c>
      <c r="I39" s="85">
        <f t="shared" si="0"/>
        <v>190119.14155350387</v>
      </c>
    </row>
    <row r="40" spans="1:9" ht="12" customHeight="1">
      <c r="A40" s="87">
        <v>8040</v>
      </c>
      <c r="B40" s="88" t="s">
        <v>38</v>
      </c>
      <c r="C40" s="89">
        <v>366859</v>
      </c>
      <c r="D40" s="90">
        <v>186877.63500014943</v>
      </c>
      <c r="E40" s="90">
        <v>92.61000000000004</v>
      </c>
      <c r="F40" s="89">
        <v>-3228.8497052970924</v>
      </c>
      <c r="G40" s="86">
        <v>0</v>
      </c>
      <c r="H40" s="90">
        <v>-3285.721</v>
      </c>
      <c r="I40" s="89">
        <f t="shared" si="0"/>
        <v>560158.5957054467</v>
      </c>
    </row>
    <row r="41" spans="1:9" ht="12">
      <c r="A41" s="91"/>
      <c r="B41" s="92"/>
      <c r="C41" s="89">
        <f aca="true" t="shared" si="1" ref="C41:I41">SUM(C5:C40)</f>
        <v>28904990.695</v>
      </c>
      <c r="D41" s="90">
        <f t="shared" si="1"/>
        <v>18387741.858988244</v>
      </c>
      <c r="E41" s="90">
        <f>SUM(E5:E40)</f>
        <v>2453999.536999981</v>
      </c>
      <c r="F41" s="93">
        <f t="shared" si="1"/>
        <v>4.700268618762493E-09</v>
      </c>
      <c r="G41" s="90">
        <f t="shared" si="1"/>
        <v>-88651.38900000001</v>
      </c>
      <c r="H41" s="90">
        <f t="shared" si="1"/>
        <v>-103879.19499999993</v>
      </c>
      <c r="I41" s="89">
        <f t="shared" si="1"/>
        <v>45031263.60098826</v>
      </c>
    </row>
    <row r="42" spans="1:9" ht="12">
      <c r="A42" s="94"/>
      <c r="B42" s="95"/>
      <c r="C42" s="95"/>
      <c r="D42" s="95"/>
      <c r="E42" s="95"/>
      <c r="F42" s="95"/>
      <c r="G42" s="95"/>
      <c r="H42" s="95"/>
      <c r="I42" s="95"/>
    </row>
    <row r="43" spans="10:12" ht="12">
      <c r="J43" s="16"/>
      <c r="K43" s="16"/>
      <c r="L43" s="16"/>
    </row>
    <row r="44" spans="10:12" ht="12">
      <c r="J44" s="16"/>
      <c r="K44" s="16"/>
      <c r="L44" s="16"/>
    </row>
  </sheetData>
  <sheetProtection/>
  <printOptions/>
  <pageMargins left="0.52" right="0.21" top="0.23" bottom="0.19" header="0.23" footer="0.2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Indenrigs- og Sundhedsministeriet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raaj</dc:creator>
  <cp:keywords/>
  <dc:description/>
  <cp:lastModifiedBy>Kathrine Marie Støvring Nielsen</cp:lastModifiedBy>
  <cp:lastPrinted>2008-10-26T11:48:28Z</cp:lastPrinted>
  <dcterms:created xsi:type="dcterms:W3CDTF">2008-06-30T12:44:49Z</dcterms:created>
  <dcterms:modified xsi:type="dcterms:W3CDTF">2010-10-04T13:29:54Z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Bilag (LØBENDE OFFENTLIGGØRELSE AFPRODUKTIVITET I SYGEHUSSEKTOREN - 4.delrapport)</vt:lpwstr>
  </property>
  <property fmtid="{D5CDD505-2E9C-101B-9397-08002B2CF9AE}" pid="3" name="path">
    <vt:lpwstr>C:\DOCUME~1\sumksn\LOKALE~1\Temp\SJ20101004132947614.XLS</vt:lpwstr>
  </property>
</Properties>
</file>